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waphanfp.sharepoint.com/sites/PrimaryCareInnovationandDevelopment/Innovation/Practice Assist/Practice Assist - Our Website Resources/COVID-19/For Upload/"/>
    </mc:Choice>
  </mc:AlternateContent>
  <xr:revisionPtr revIDLastSave="257" documentId="8_{BF164EA6-1603-4DEC-937D-F47DEF219FC9}" xr6:coauthVersionLast="47" xr6:coauthVersionMax="47" xr10:uidLastSave="{AEA38BE6-4A22-4E72-8F98-BAF4ADEC4782}"/>
  <workbookProtection workbookAlgorithmName="SHA-512" workbookHashValue="glojXCXUFmFb4+siof3c+i27JiFrJCpYa02wzZDXyTZYql6ZshR/RJa3jbdkirUWCJQQUoSuamrIG86JOveI9A==" workbookSaltValue="9OxkBuVZztzO8l1WWWCT9A==" workbookSpinCount="100000" lockStructure="1"/>
  <bookViews>
    <workbookView xWindow="28680" yWindow="-1935" windowWidth="29040" windowHeight="15840" tabRatio="689" xr2:uid="{9975ED40-28AE-47A2-9B97-8DCD40C314B1}"/>
  </bookViews>
  <sheets>
    <sheet name="How to use this spreadsheet" sheetId="8" r:id="rId1"/>
    <sheet name="Astra Zeneca (Vaxzevria) " sheetId="1" r:id="rId2"/>
    <sheet name="Pfizer (Comirnaty) " sheetId="13" r:id="rId3"/>
    <sheet name="Pfizer Paediatric 5-11yr" sheetId="9" r:id="rId4"/>
    <sheet name="Moderna (Spikevax )" sheetId="14" r:id="rId5"/>
    <sheet name="Moderna Paediatric 6-11yr" sheetId="12" r:id="rId6"/>
    <sheet name="Novavax (Nuvaxovid)" sheetId="10" r:id="rId7"/>
    <sheet name="Formulas - Do Not Delete" sheetId="4" state="hidden" r:id="rId8"/>
  </sheets>
  <definedNames>
    <definedName name="dates" localSheetId="6">'Novavax (Nuvaxovid)'!$D$16:$D$55</definedName>
    <definedName name="dates">'Astra Zeneca (Vaxzevria) '!$D$16:$D$55</definedName>
    <definedName name="weeks">'Formulas - Do Not Delete'!$E$1:$E$52</definedName>
    <definedName name="weekset">'Formulas - Do Not Delete'!$A$1:$A$2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4" l="1"/>
  <c r="C17" i="14"/>
  <c r="C16" i="14"/>
  <c r="P19" i="14"/>
  <c r="P20" i="14"/>
  <c r="P21" i="14"/>
  <c r="P22" i="14"/>
  <c r="P23" i="14"/>
  <c r="P72" i="14"/>
  <c r="P73" i="14"/>
  <c r="P74" i="14"/>
  <c r="P75" i="14"/>
  <c r="P76" i="14"/>
  <c r="P77" i="14"/>
  <c r="P78" i="14"/>
  <c r="P79" i="14"/>
  <c r="P80" i="14"/>
  <c r="AH5" i="14"/>
  <c r="AA5" i="14"/>
  <c r="T5" i="14"/>
  <c r="M5" i="14"/>
  <c r="F5" i="14"/>
  <c r="AK80" i="14"/>
  <c r="AJ80" i="14"/>
  <c r="AC80" i="14"/>
  <c r="W80" i="14"/>
  <c r="I80" i="14"/>
  <c r="AK79" i="14"/>
  <c r="AJ79" i="14"/>
  <c r="AC79" i="14"/>
  <c r="W79" i="14"/>
  <c r="I79" i="14"/>
  <c r="H79" i="14"/>
  <c r="AK78" i="14"/>
  <c r="AJ78" i="14"/>
  <c r="AC78" i="14"/>
  <c r="W78" i="14"/>
  <c r="V78" i="14"/>
  <c r="O78" i="14"/>
  <c r="I78" i="14"/>
  <c r="H78" i="14"/>
  <c r="AK77" i="14"/>
  <c r="AJ77" i="14"/>
  <c r="AC77" i="14"/>
  <c r="W77" i="14"/>
  <c r="V77" i="14"/>
  <c r="O77" i="14"/>
  <c r="I77" i="14"/>
  <c r="H77" i="14"/>
  <c r="AK76" i="14"/>
  <c r="AJ76" i="14"/>
  <c r="AC76" i="14"/>
  <c r="W76" i="14"/>
  <c r="V76" i="14"/>
  <c r="O76" i="14"/>
  <c r="I76" i="14"/>
  <c r="H76" i="14"/>
  <c r="AK75" i="14"/>
  <c r="AJ75" i="14"/>
  <c r="AD75" i="14"/>
  <c r="W75" i="14"/>
  <c r="I75" i="14"/>
  <c r="H75" i="14"/>
  <c r="AK74" i="14"/>
  <c r="AJ74" i="14"/>
  <c r="AD74" i="14"/>
  <c r="W74" i="14"/>
  <c r="I74" i="14"/>
  <c r="H74" i="14"/>
  <c r="AK73" i="14"/>
  <c r="AJ73" i="14"/>
  <c r="AD73" i="14"/>
  <c r="W73" i="14"/>
  <c r="I73" i="14"/>
  <c r="AK72" i="14"/>
  <c r="AJ72" i="14"/>
  <c r="AD72" i="14"/>
  <c r="W72" i="14"/>
  <c r="I72" i="14"/>
  <c r="F67" i="14"/>
  <c r="H80" i="14" s="1"/>
  <c r="F66" i="14"/>
  <c r="H70" i="14" s="1"/>
  <c r="F65" i="14"/>
  <c r="H73" i="14" s="1"/>
  <c r="F64" i="14"/>
  <c r="H72" i="14" s="1"/>
  <c r="F63" i="14"/>
  <c r="F62" i="14"/>
  <c r="H66" i="14" s="1"/>
  <c r="F61" i="14"/>
  <c r="F60" i="14"/>
  <c r="F59" i="14"/>
  <c r="F58" i="14"/>
  <c r="F57" i="14"/>
  <c r="F56" i="14"/>
  <c r="F55" i="14"/>
  <c r="F54" i="14"/>
  <c r="F53" i="14"/>
  <c r="F52" i="14"/>
  <c r="F51" i="14"/>
  <c r="F50" i="14"/>
  <c r="F49" i="14"/>
  <c r="F48" i="14"/>
  <c r="F47" i="14"/>
  <c r="H51" i="14" s="1"/>
  <c r="F46" i="14"/>
  <c r="H50" i="14" s="1"/>
  <c r="F45" i="14"/>
  <c r="F44" i="14"/>
  <c r="F43" i="14"/>
  <c r="F42" i="14"/>
  <c r="F41" i="14"/>
  <c r="F40" i="14"/>
  <c r="F39" i="14"/>
  <c r="F38" i="14"/>
  <c r="F37" i="14"/>
  <c r="F36" i="14"/>
  <c r="F35" i="14"/>
  <c r="H39" i="14" s="1"/>
  <c r="F34" i="14"/>
  <c r="F33" i="14"/>
  <c r="F32" i="14"/>
  <c r="F31" i="14"/>
  <c r="F30" i="14"/>
  <c r="F29" i="14"/>
  <c r="F28" i="14"/>
  <c r="F27" i="14"/>
  <c r="F26" i="14"/>
  <c r="F25" i="14"/>
  <c r="F24" i="14"/>
  <c r="AK23" i="14"/>
  <c r="AD23" i="14"/>
  <c r="AC23" i="14"/>
  <c r="W23" i="14"/>
  <c r="V23" i="14"/>
  <c r="O23" i="14"/>
  <c r="I23" i="14"/>
  <c r="F23" i="14"/>
  <c r="AK22" i="14"/>
  <c r="AD22" i="14"/>
  <c r="AC22" i="14"/>
  <c r="W22" i="14"/>
  <c r="V22" i="14"/>
  <c r="O22" i="14"/>
  <c r="I22" i="14"/>
  <c r="F22" i="14"/>
  <c r="AK21" i="14"/>
  <c r="AD21" i="14"/>
  <c r="AC21" i="14"/>
  <c r="W21" i="14"/>
  <c r="V21" i="14"/>
  <c r="O21" i="14"/>
  <c r="I21" i="14"/>
  <c r="F21" i="14"/>
  <c r="AK20" i="14"/>
  <c r="AD20" i="14"/>
  <c r="AC20" i="14"/>
  <c r="W20" i="14"/>
  <c r="V20" i="14"/>
  <c r="O20" i="14"/>
  <c r="I20" i="14"/>
  <c r="F20" i="14"/>
  <c r="AK19" i="14"/>
  <c r="AD19" i="14"/>
  <c r="W19" i="14"/>
  <c r="I19" i="14"/>
  <c r="F19" i="14"/>
  <c r="H27" i="14" s="1"/>
  <c r="F18" i="14"/>
  <c r="AG17" i="14"/>
  <c r="AH17" i="14" s="1"/>
  <c r="AJ21" i="14" s="1"/>
  <c r="Z17" i="14"/>
  <c r="AA17" i="14" s="1"/>
  <c r="AC25" i="14" s="1"/>
  <c r="AD25" i="14" s="1"/>
  <c r="S17" i="14"/>
  <c r="T17" i="14" s="1"/>
  <c r="V25" i="14" s="1"/>
  <c r="F17" i="14"/>
  <c r="AH16" i="14"/>
  <c r="AJ20" i="14" s="1"/>
  <c r="AA16" i="14"/>
  <c r="AC24" i="14" s="1"/>
  <c r="AD24" i="14" s="1"/>
  <c r="T16" i="14"/>
  <c r="V24" i="14" s="1"/>
  <c r="W24" i="14" s="1"/>
  <c r="F16" i="14"/>
  <c r="H20" i="14" s="1"/>
  <c r="D16" i="14"/>
  <c r="L16" i="14" s="1"/>
  <c r="M16" i="14" s="1"/>
  <c r="O24" i="14" s="1"/>
  <c r="AJ15" i="14"/>
  <c r="AH15" i="14"/>
  <c r="AC15" i="14"/>
  <c r="AA15" i="14"/>
  <c r="V15" i="14"/>
  <c r="T15" i="14"/>
  <c r="O15" i="14"/>
  <c r="M15" i="14"/>
  <c r="H15" i="14"/>
  <c r="F15" i="14"/>
  <c r="AD5" i="13"/>
  <c r="X5" i="13"/>
  <c r="R5" i="13"/>
  <c r="L5" i="13"/>
  <c r="F5" i="13"/>
  <c r="AF78" i="13"/>
  <c r="AH78" i="13" s="1"/>
  <c r="Z78" i="13"/>
  <c r="AB78" i="13" s="1"/>
  <c r="T78" i="13"/>
  <c r="V78" i="13" s="1"/>
  <c r="N78" i="13"/>
  <c r="P78" i="13" s="1"/>
  <c r="H78" i="13"/>
  <c r="AF77" i="13"/>
  <c r="AH77" i="13" s="1"/>
  <c r="AB77" i="13"/>
  <c r="Z77" i="13"/>
  <c r="T77" i="13"/>
  <c r="V77" i="13" s="1"/>
  <c r="N77" i="13"/>
  <c r="P77" i="13" s="1"/>
  <c r="H77" i="13"/>
  <c r="J78" i="13" s="1"/>
  <c r="AF76" i="13"/>
  <c r="AH76" i="13" s="1"/>
  <c r="Z76" i="13"/>
  <c r="AB76" i="13" s="1"/>
  <c r="T76" i="13"/>
  <c r="V76" i="13" s="1"/>
  <c r="P76" i="13"/>
  <c r="O76" i="13"/>
  <c r="N76" i="13"/>
  <c r="H76" i="13"/>
  <c r="J77" i="13" s="1"/>
  <c r="F67" i="13"/>
  <c r="H75" i="13" s="1"/>
  <c r="I75" i="13" s="1"/>
  <c r="F66" i="13"/>
  <c r="H74" i="13" s="1"/>
  <c r="F65" i="13"/>
  <c r="H73" i="13" s="1"/>
  <c r="I73" i="13" s="1"/>
  <c r="H64" i="13"/>
  <c r="F64" i="13"/>
  <c r="H72" i="13" s="1"/>
  <c r="I72" i="13" s="1"/>
  <c r="F63" i="13"/>
  <c r="H71" i="13" s="1"/>
  <c r="F62" i="13"/>
  <c r="H70" i="13" s="1"/>
  <c r="I70" i="13" s="1"/>
  <c r="F61" i="13"/>
  <c r="H69" i="13" s="1"/>
  <c r="H60" i="13"/>
  <c r="F60" i="13"/>
  <c r="H68" i="13" s="1"/>
  <c r="I68" i="13" s="1"/>
  <c r="F59" i="13"/>
  <c r="H67" i="13" s="1"/>
  <c r="F58" i="13"/>
  <c r="H66" i="13" s="1"/>
  <c r="H57" i="13"/>
  <c r="F57" i="13"/>
  <c r="H65" i="13" s="1"/>
  <c r="H56" i="13"/>
  <c r="F56" i="13"/>
  <c r="F55" i="13"/>
  <c r="H63" i="13" s="1"/>
  <c r="F54" i="13"/>
  <c r="H62" i="13" s="1"/>
  <c r="H53" i="13"/>
  <c r="F53" i="13"/>
  <c r="H61" i="13" s="1"/>
  <c r="H52" i="13"/>
  <c r="F52" i="13"/>
  <c r="H51" i="13"/>
  <c r="F51" i="13"/>
  <c r="H59" i="13" s="1"/>
  <c r="F50" i="13"/>
  <c r="H58" i="13" s="1"/>
  <c r="H49" i="13"/>
  <c r="F49" i="13"/>
  <c r="H48" i="13"/>
  <c r="F48" i="13"/>
  <c r="H47" i="13"/>
  <c r="F47" i="13"/>
  <c r="H55" i="13" s="1"/>
  <c r="F46" i="13"/>
  <c r="H54" i="13" s="1"/>
  <c r="H45" i="13"/>
  <c r="F45" i="13"/>
  <c r="F44" i="13"/>
  <c r="H43" i="13"/>
  <c r="F43" i="13"/>
  <c r="F42" i="13"/>
  <c r="H50" i="13" s="1"/>
  <c r="H41" i="13"/>
  <c r="F41" i="13"/>
  <c r="H40" i="13"/>
  <c r="F40" i="13"/>
  <c r="F39" i="13"/>
  <c r="F38" i="13"/>
  <c r="H46" i="13" s="1"/>
  <c r="H37" i="13"/>
  <c r="F37" i="13"/>
  <c r="F36" i="13"/>
  <c r="H44" i="13" s="1"/>
  <c r="I44" i="13" s="1"/>
  <c r="H35" i="13"/>
  <c r="F35" i="13"/>
  <c r="F34" i="13"/>
  <c r="H42" i="13" s="1"/>
  <c r="H33" i="13"/>
  <c r="F33" i="13"/>
  <c r="H32" i="13"/>
  <c r="F32" i="13"/>
  <c r="F31" i="13"/>
  <c r="H39" i="13" s="1"/>
  <c r="I39" i="13" s="1"/>
  <c r="H30" i="13"/>
  <c r="F30" i="13"/>
  <c r="H38" i="13" s="1"/>
  <c r="I38" i="13" s="1"/>
  <c r="H29" i="13"/>
  <c r="I29" i="13" s="1"/>
  <c r="F29" i="13"/>
  <c r="H28" i="13"/>
  <c r="F28" i="13"/>
  <c r="H36" i="13" s="1"/>
  <c r="I36" i="13" s="1"/>
  <c r="F27" i="13"/>
  <c r="F26" i="13"/>
  <c r="H34" i="13" s="1"/>
  <c r="I34" i="13" s="1"/>
  <c r="AG25" i="13"/>
  <c r="AA25" i="13"/>
  <c r="U25" i="13"/>
  <c r="O25" i="13"/>
  <c r="I25" i="13"/>
  <c r="F25" i="13"/>
  <c r="AG24" i="13"/>
  <c r="AA24" i="13"/>
  <c r="U24" i="13"/>
  <c r="O24" i="13"/>
  <c r="I24" i="13"/>
  <c r="H24" i="13"/>
  <c r="F24" i="13"/>
  <c r="AG23" i="13"/>
  <c r="AF23" i="13"/>
  <c r="AA23" i="13"/>
  <c r="Z23" i="13"/>
  <c r="U23" i="13"/>
  <c r="T23" i="13"/>
  <c r="O23" i="13"/>
  <c r="N23" i="13"/>
  <c r="I23" i="13"/>
  <c r="H23" i="13"/>
  <c r="F23" i="13"/>
  <c r="H31" i="13" s="1"/>
  <c r="I31" i="13" s="1"/>
  <c r="AG22" i="13"/>
  <c r="AF22" i="13"/>
  <c r="AA22" i="13"/>
  <c r="Z22" i="13"/>
  <c r="U22" i="13"/>
  <c r="T22" i="13"/>
  <c r="O22" i="13"/>
  <c r="N22" i="13"/>
  <c r="I22" i="13"/>
  <c r="H22" i="13"/>
  <c r="F22" i="13"/>
  <c r="AG21" i="13"/>
  <c r="AF21" i="13"/>
  <c r="AA21" i="13"/>
  <c r="Z21" i="13"/>
  <c r="U21" i="13"/>
  <c r="T21" i="13"/>
  <c r="O21" i="13"/>
  <c r="N21" i="13"/>
  <c r="I21" i="13"/>
  <c r="H21" i="13"/>
  <c r="F21" i="13"/>
  <c r="AG20" i="13"/>
  <c r="AF20" i="13"/>
  <c r="AA20" i="13"/>
  <c r="Z20" i="13"/>
  <c r="U20" i="13"/>
  <c r="T20" i="13"/>
  <c r="O20" i="13"/>
  <c r="N20" i="13"/>
  <c r="I20" i="13"/>
  <c r="H20" i="13"/>
  <c r="F20" i="13"/>
  <c r="AG19" i="13"/>
  <c r="AF19" i="13"/>
  <c r="AA19" i="13"/>
  <c r="Z19" i="13"/>
  <c r="U19" i="13"/>
  <c r="T19" i="13"/>
  <c r="O19" i="13"/>
  <c r="N19" i="13"/>
  <c r="I19" i="13"/>
  <c r="H19" i="13"/>
  <c r="F19" i="13"/>
  <c r="H27" i="13" s="1"/>
  <c r="I27" i="13" s="1"/>
  <c r="D19" i="13"/>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F18" i="13"/>
  <c r="I71" i="13" s="1"/>
  <c r="D18" i="13"/>
  <c r="C18" i="13"/>
  <c r="F17" i="13"/>
  <c r="D17" i="13"/>
  <c r="C17" i="13"/>
  <c r="AC16" i="13"/>
  <c r="AC17" i="13" s="1"/>
  <c r="F16" i="13"/>
  <c r="D16" i="13"/>
  <c r="W16" i="13" s="1"/>
  <c r="C16" i="13"/>
  <c r="AF15" i="13"/>
  <c r="AD15" i="13"/>
  <c r="Z15" i="13"/>
  <c r="X15" i="13"/>
  <c r="T15" i="13"/>
  <c r="R15" i="13"/>
  <c r="N15" i="13"/>
  <c r="L15" i="13"/>
  <c r="H15" i="13"/>
  <c r="F15" i="13"/>
  <c r="H75" i="9"/>
  <c r="I75" i="9" s="1"/>
  <c r="AG73" i="12"/>
  <c r="AG74" i="12"/>
  <c r="AG75" i="12"/>
  <c r="AG76" i="12"/>
  <c r="AG77" i="12"/>
  <c r="AG78" i="12"/>
  <c r="AG79" i="12"/>
  <c r="AG80" i="12"/>
  <c r="AG72" i="12"/>
  <c r="AA72" i="12"/>
  <c r="AA73" i="12"/>
  <c r="AA74" i="12"/>
  <c r="AA75" i="12"/>
  <c r="U73" i="12"/>
  <c r="U74" i="12"/>
  <c r="U75" i="12"/>
  <c r="U72" i="12"/>
  <c r="I75" i="12"/>
  <c r="I74" i="12"/>
  <c r="I73" i="12"/>
  <c r="X16" i="12"/>
  <c r="W17" i="12"/>
  <c r="W18" i="12" s="1"/>
  <c r="W19" i="12" s="1"/>
  <c r="W20" i="12" s="1"/>
  <c r="W21" i="12" s="1"/>
  <c r="W22" i="12" s="1"/>
  <c r="W23" i="12" s="1"/>
  <c r="W24" i="12" s="1"/>
  <c r="W25" i="12" s="1"/>
  <c r="W26" i="12" s="1"/>
  <c r="W27" i="12" s="1"/>
  <c r="W28" i="12" s="1"/>
  <c r="W29" i="12" s="1"/>
  <c r="W30" i="12" s="1"/>
  <c r="W31" i="12" s="1"/>
  <c r="W32" i="12" s="1"/>
  <c r="W33" i="12" s="1"/>
  <c r="W34" i="12" s="1"/>
  <c r="W35" i="12" s="1"/>
  <c r="W36" i="12" s="1"/>
  <c r="W37" i="12" s="1"/>
  <c r="W38" i="12" s="1"/>
  <c r="W39" i="12" s="1"/>
  <c r="W40" i="12" s="1"/>
  <c r="W41" i="12" s="1"/>
  <c r="W42" i="12" s="1"/>
  <c r="W43" i="12" s="1"/>
  <c r="W44" i="12" s="1"/>
  <c r="W45" i="12" s="1"/>
  <c r="W46" i="12" s="1"/>
  <c r="W47" i="12" s="1"/>
  <c r="W48" i="12" s="1"/>
  <c r="W49" i="12" s="1"/>
  <c r="W50" i="12" s="1"/>
  <c r="W51" i="12" s="1"/>
  <c r="W52" i="12" s="1"/>
  <c r="W53" i="12" s="1"/>
  <c r="W54" i="12" s="1"/>
  <c r="W55" i="12" s="1"/>
  <c r="W56" i="12" s="1"/>
  <c r="W57" i="12" s="1"/>
  <c r="W58" i="12" s="1"/>
  <c r="W59" i="12" s="1"/>
  <c r="W60" i="12" s="1"/>
  <c r="W61" i="12" s="1"/>
  <c r="W62" i="12" s="1"/>
  <c r="W63" i="12" s="1"/>
  <c r="W64" i="12" s="1"/>
  <c r="W65" i="12" s="1"/>
  <c r="W66" i="12" s="1"/>
  <c r="W67" i="12" s="1"/>
  <c r="X67" i="12" s="1"/>
  <c r="H76" i="9"/>
  <c r="H77" i="9"/>
  <c r="H78" i="9"/>
  <c r="D75" i="9"/>
  <c r="H74" i="9"/>
  <c r="I74" i="9" s="1"/>
  <c r="T74" i="9"/>
  <c r="U74" i="9" s="1"/>
  <c r="C24" i="13" l="1"/>
  <c r="C77" i="13"/>
  <c r="C22" i="13"/>
  <c r="J76" i="13"/>
  <c r="C76" i="13" s="1"/>
  <c r="C73" i="14"/>
  <c r="C20" i="14"/>
  <c r="C22" i="14"/>
  <c r="C74" i="14"/>
  <c r="C23" i="14"/>
  <c r="C72" i="14"/>
  <c r="C21" i="14"/>
  <c r="C75" i="14"/>
  <c r="C19" i="14"/>
  <c r="C79" i="14"/>
  <c r="H52" i="14"/>
  <c r="I52" i="14" s="1"/>
  <c r="H64" i="14"/>
  <c r="I64" i="14" s="1"/>
  <c r="H33" i="14"/>
  <c r="I33" i="14" s="1"/>
  <c r="H28" i="14"/>
  <c r="I28" i="14" s="1"/>
  <c r="H25" i="14"/>
  <c r="H31" i="14"/>
  <c r="I31" i="14" s="1"/>
  <c r="H46" i="14"/>
  <c r="I46" i="14" s="1"/>
  <c r="I66" i="14"/>
  <c r="H36" i="14"/>
  <c r="I36" i="14" s="1"/>
  <c r="H49" i="14"/>
  <c r="H37" i="14"/>
  <c r="I37" i="14" s="1"/>
  <c r="H26" i="14"/>
  <c r="I26" i="14" s="1"/>
  <c r="H59" i="14"/>
  <c r="I59" i="14" s="1"/>
  <c r="W25" i="14"/>
  <c r="H30" i="14"/>
  <c r="I30" i="14" s="1"/>
  <c r="P24" i="14"/>
  <c r="Z18" i="14"/>
  <c r="Z19" i="14" s="1"/>
  <c r="C77" i="14"/>
  <c r="H57" i="14"/>
  <c r="I57" i="14" s="1"/>
  <c r="H40" i="14"/>
  <c r="I40" i="14" s="1"/>
  <c r="H42" i="14"/>
  <c r="H55" i="14"/>
  <c r="I55" i="14" s="1"/>
  <c r="H21" i="14"/>
  <c r="C76" i="14"/>
  <c r="H45" i="14"/>
  <c r="I45" i="14" s="1"/>
  <c r="H56" i="14"/>
  <c r="I56" i="14" s="1"/>
  <c r="H34" i="14"/>
  <c r="I34" i="14" s="1"/>
  <c r="H67" i="14"/>
  <c r="I67" i="14" s="1"/>
  <c r="H47" i="14"/>
  <c r="I47" i="14" s="1"/>
  <c r="H58" i="14"/>
  <c r="I58" i="14" s="1"/>
  <c r="H23" i="14"/>
  <c r="S18" i="14"/>
  <c r="S19" i="14" s="1"/>
  <c r="H48" i="14"/>
  <c r="I48" i="14" s="1"/>
  <c r="H68" i="14"/>
  <c r="I68" i="14" s="1"/>
  <c r="C80" i="14"/>
  <c r="D17" i="14"/>
  <c r="D18" i="14" s="1"/>
  <c r="D19" i="14" s="1"/>
  <c r="D20" i="14" s="1"/>
  <c r="D21" i="14" s="1"/>
  <c r="D22" i="14" s="1"/>
  <c r="D23" i="14" s="1"/>
  <c r="D24" i="14" s="1"/>
  <c r="D25" i="14" s="1"/>
  <c r="D26" i="14" s="1"/>
  <c r="D27" i="14" s="1"/>
  <c r="D28" i="14" s="1"/>
  <c r="D29" i="14" s="1"/>
  <c r="D30" i="14" s="1"/>
  <c r="D31" i="14" s="1"/>
  <c r="D32" i="14" s="1"/>
  <c r="D33" i="14" s="1"/>
  <c r="D34" i="14" s="1"/>
  <c r="D35" i="14" s="1"/>
  <c r="D36" i="14" s="1"/>
  <c r="D37" i="14" s="1"/>
  <c r="D38" i="14" s="1"/>
  <c r="D39" i="14" s="1"/>
  <c r="D40" i="14" s="1"/>
  <c r="D41" i="14" s="1"/>
  <c r="D42" i="14" s="1"/>
  <c r="D43" i="14" s="1"/>
  <c r="D44" i="14" s="1"/>
  <c r="D45" i="14" s="1"/>
  <c r="D46" i="14" s="1"/>
  <c r="D47" i="14" s="1"/>
  <c r="D48" i="14" s="1"/>
  <c r="D49" i="14" s="1"/>
  <c r="D50" i="14" s="1"/>
  <c r="D51" i="14" s="1"/>
  <c r="D52" i="14" s="1"/>
  <c r="D53" i="14" s="1"/>
  <c r="D54" i="14" s="1"/>
  <c r="D55" i="14" s="1"/>
  <c r="D56" i="14" s="1"/>
  <c r="D57" i="14" s="1"/>
  <c r="D58" i="14" s="1"/>
  <c r="D59" i="14" s="1"/>
  <c r="D60" i="14" s="1"/>
  <c r="D61" i="14" s="1"/>
  <c r="D62" i="14" s="1"/>
  <c r="D63" i="14" s="1"/>
  <c r="D64" i="14" s="1"/>
  <c r="D65" i="14" s="1"/>
  <c r="D66" i="14" s="1"/>
  <c r="D67" i="14" s="1"/>
  <c r="D68" i="14" s="1"/>
  <c r="D69" i="14" s="1"/>
  <c r="D70" i="14" s="1"/>
  <c r="D71" i="14" s="1"/>
  <c r="D72" i="14" s="1"/>
  <c r="D73" i="14" s="1"/>
  <c r="D74" i="14" s="1"/>
  <c r="D75" i="14" s="1"/>
  <c r="D76" i="14" s="1"/>
  <c r="D77" i="14" s="1"/>
  <c r="D78" i="14" s="1"/>
  <c r="D79" i="14" s="1"/>
  <c r="D80" i="14" s="1"/>
  <c r="AG18" i="14"/>
  <c r="AG19" i="14" s="1"/>
  <c r="I27" i="14"/>
  <c r="H41" i="14"/>
  <c r="I41" i="14" s="1"/>
  <c r="H61" i="14"/>
  <c r="I61" i="14" s="1"/>
  <c r="H71" i="14"/>
  <c r="I71" i="14" s="1"/>
  <c r="H62" i="14"/>
  <c r="I62" i="14" s="1"/>
  <c r="H32" i="14"/>
  <c r="I32" i="14" s="1"/>
  <c r="H43" i="14"/>
  <c r="I43" i="14" s="1"/>
  <c r="H54" i="14"/>
  <c r="I54" i="14" s="1"/>
  <c r="H44" i="14"/>
  <c r="I44" i="14" s="1"/>
  <c r="H63" i="14"/>
  <c r="I63" i="14" s="1"/>
  <c r="H24" i="14"/>
  <c r="I24" i="14" s="1"/>
  <c r="H29" i="14"/>
  <c r="I29" i="14" s="1"/>
  <c r="H22" i="14"/>
  <c r="H35" i="14"/>
  <c r="I35" i="14" s="1"/>
  <c r="H38" i="14"/>
  <c r="I38" i="14" s="1"/>
  <c r="H65" i="14"/>
  <c r="I65" i="14" s="1"/>
  <c r="H69" i="14"/>
  <c r="I69" i="14" s="1"/>
  <c r="C78" i="14"/>
  <c r="I70" i="14"/>
  <c r="C23" i="13"/>
  <c r="I69" i="13"/>
  <c r="I50" i="14"/>
  <c r="H53" i="14"/>
  <c r="I53" i="14" s="1"/>
  <c r="I51" i="14"/>
  <c r="I42" i="14"/>
  <c r="L17" i="14"/>
  <c r="I49" i="14"/>
  <c r="H60" i="14"/>
  <c r="I60" i="14" s="1"/>
  <c r="I25" i="14"/>
  <c r="I39" i="14"/>
  <c r="C21" i="13"/>
  <c r="C25" i="13"/>
  <c r="C20" i="13"/>
  <c r="C19" i="13"/>
  <c r="X16" i="13"/>
  <c r="Z24" i="13" s="1"/>
  <c r="W17" i="13"/>
  <c r="AC18" i="13"/>
  <c r="AD17" i="13"/>
  <c r="AF25" i="13" s="1"/>
  <c r="AD16" i="13"/>
  <c r="AF24" i="13" s="1"/>
  <c r="H26" i="13"/>
  <c r="I26" i="13" s="1"/>
  <c r="I41" i="13"/>
  <c r="I53" i="13"/>
  <c r="I57" i="13"/>
  <c r="I74" i="13"/>
  <c r="K16" i="13"/>
  <c r="I43" i="13"/>
  <c r="I54" i="13"/>
  <c r="I46" i="13"/>
  <c r="Q16" i="13"/>
  <c r="I62" i="13"/>
  <c r="I66" i="13"/>
  <c r="H25" i="13"/>
  <c r="I55" i="13"/>
  <c r="I58" i="13"/>
  <c r="I37" i="13"/>
  <c r="I59" i="13"/>
  <c r="I32" i="13"/>
  <c r="I47" i="13"/>
  <c r="I40" i="13"/>
  <c r="I50" i="13"/>
  <c r="I51" i="13"/>
  <c r="I63" i="13"/>
  <c r="I67" i="13"/>
  <c r="I33" i="13"/>
  <c r="I42" i="13"/>
  <c r="I35" i="13"/>
  <c r="I30" i="13"/>
  <c r="I48" i="13"/>
  <c r="I64" i="13"/>
  <c r="I28" i="13"/>
  <c r="I52" i="13"/>
  <c r="I56" i="13"/>
  <c r="I60" i="13"/>
  <c r="I45" i="13"/>
  <c r="I49" i="13"/>
  <c r="I61" i="13"/>
  <c r="I65" i="13"/>
  <c r="C78" i="13"/>
  <c r="O77" i="13"/>
  <c r="O78" i="13"/>
  <c r="X60" i="12"/>
  <c r="X28" i="12"/>
  <c r="X51" i="12"/>
  <c r="X58" i="12"/>
  <c r="X18" i="12"/>
  <c r="X36" i="12"/>
  <c r="X59" i="12"/>
  <c r="X35" i="12"/>
  <c r="X26" i="12"/>
  <c r="X65" i="12"/>
  <c r="X57" i="12"/>
  <c r="X49" i="12"/>
  <c r="X41" i="12"/>
  <c r="X33" i="12"/>
  <c r="X25" i="12"/>
  <c r="X17" i="12"/>
  <c r="X52" i="12"/>
  <c r="X19" i="12"/>
  <c r="X34" i="12"/>
  <c r="X64" i="12"/>
  <c r="X56" i="12"/>
  <c r="X48" i="12"/>
  <c r="X40" i="12"/>
  <c r="X32" i="12"/>
  <c r="X24" i="12"/>
  <c r="X44" i="12"/>
  <c r="X43" i="12"/>
  <c r="X66" i="12"/>
  <c r="X42" i="12"/>
  <c r="X63" i="12"/>
  <c r="X55" i="12"/>
  <c r="X47" i="12"/>
  <c r="X39" i="12"/>
  <c r="X31" i="12"/>
  <c r="X23" i="12"/>
  <c r="X20" i="12"/>
  <c r="X27" i="12"/>
  <c r="X50" i="12"/>
  <c r="X62" i="12"/>
  <c r="X54" i="12"/>
  <c r="X46" i="12"/>
  <c r="X38" i="12"/>
  <c r="X30" i="12"/>
  <c r="X22" i="12"/>
  <c r="X61" i="12"/>
  <c r="X53" i="12"/>
  <c r="X45" i="12"/>
  <c r="X37" i="12"/>
  <c r="X29" i="12"/>
  <c r="X21" i="12"/>
  <c r="D74" i="9"/>
  <c r="AF76" i="12"/>
  <c r="AF77" i="12"/>
  <c r="AF78" i="12"/>
  <c r="Z76" i="12"/>
  <c r="Z77" i="12"/>
  <c r="Z78" i="12"/>
  <c r="Z79" i="12"/>
  <c r="Z80" i="12"/>
  <c r="R16" i="12"/>
  <c r="T20" i="12" s="1"/>
  <c r="U80" i="12"/>
  <c r="U79" i="12"/>
  <c r="U78" i="12"/>
  <c r="T78" i="12"/>
  <c r="U77" i="12"/>
  <c r="T77" i="12"/>
  <c r="U76" i="12"/>
  <c r="T76" i="12"/>
  <c r="O72" i="12"/>
  <c r="I72" i="12"/>
  <c r="I80" i="12"/>
  <c r="I79" i="12"/>
  <c r="I78" i="12"/>
  <c r="I77" i="12"/>
  <c r="I76" i="12"/>
  <c r="O80" i="12"/>
  <c r="O79" i="12"/>
  <c r="O74" i="12"/>
  <c r="O75" i="12"/>
  <c r="O76" i="12"/>
  <c r="O77" i="12"/>
  <c r="O78" i="12"/>
  <c r="O73" i="12"/>
  <c r="O20" i="12"/>
  <c r="N76" i="12"/>
  <c r="N77" i="12"/>
  <c r="N78" i="12"/>
  <c r="H74" i="12"/>
  <c r="H76" i="12"/>
  <c r="H77" i="12"/>
  <c r="H78" i="12"/>
  <c r="I23" i="10"/>
  <c r="I22" i="10"/>
  <c r="AD5" i="9"/>
  <c r="X5" i="9"/>
  <c r="U22" i="9"/>
  <c r="R5" i="9"/>
  <c r="L5" i="9"/>
  <c r="C17" i="12"/>
  <c r="C16" i="12"/>
  <c r="C18" i="12"/>
  <c r="AG21" i="12"/>
  <c r="AG22" i="12"/>
  <c r="AG23" i="12"/>
  <c r="AG20" i="12"/>
  <c r="AC17" i="12"/>
  <c r="AC18" i="12" s="1"/>
  <c r="AC19" i="12" s="1"/>
  <c r="AC20" i="12" s="1"/>
  <c r="AC21" i="12" s="1"/>
  <c r="AC22" i="12" s="1"/>
  <c r="AC23" i="12" s="1"/>
  <c r="AC24" i="12" s="1"/>
  <c r="AC25" i="12" s="1"/>
  <c r="AC26" i="12" s="1"/>
  <c r="AC27" i="12" s="1"/>
  <c r="AC28" i="12" s="1"/>
  <c r="AC29" i="12" s="1"/>
  <c r="AC30" i="12" s="1"/>
  <c r="AC31" i="12" s="1"/>
  <c r="AC32" i="12" s="1"/>
  <c r="AC33" i="12" s="1"/>
  <c r="AC34" i="12" s="1"/>
  <c r="AC35" i="12" s="1"/>
  <c r="AC36" i="12" s="1"/>
  <c r="AC37" i="12" s="1"/>
  <c r="AC38" i="12" s="1"/>
  <c r="AC39" i="12" s="1"/>
  <c r="AC40" i="12" s="1"/>
  <c r="AC41" i="12" s="1"/>
  <c r="AC42" i="12" s="1"/>
  <c r="AC43" i="12" s="1"/>
  <c r="AC44" i="12" s="1"/>
  <c r="AC45" i="12" s="1"/>
  <c r="AC46" i="12" s="1"/>
  <c r="AC47" i="12" s="1"/>
  <c r="AC48" i="12" s="1"/>
  <c r="AC49" i="12" s="1"/>
  <c r="AC50" i="12" s="1"/>
  <c r="AC51" i="12" s="1"/>
  <c r="AC52" i="12" s="1"/>
  <c r="AC53" i="12" s="1"/>
  <c r="AC54" i="12" s="1"/>
  <c r="AC55" i="12" s="1"/>
  <c r="AC56" i="12" s="1"/>
  <c r="AC57" i="12" s="1"/>
  <c r="AC58" i="12" s="1"/>
  <c r="AC59" i="12" s="1"/>
  <c r="AC60" i="12" s="1"/>
  <c r="AC61" i="12" s="1"/>
  <c r="AC62" i="12" s="1"/>
  <c r="AC63" i="12" s="1"/>
  <c r="AC64" i="12" s="1"/>
  <c r="AC65" i="12" s="1"/>
  <c r="AC66" i="12" s="1"/>
  <c r="AC67" i="12" s="1"/>
  <c r="R5" i="12"/>
  <c r="AD5" i="12"/>
  <c r="X5" i="12"/>
  <c r="L5" i="12"/>
  <c r="Z23" i="12"/>
  <c r="Z22" i="12"/>
  <c r="Z21" i="12"/>
  <c r="Z20" i="12"/>
  <c r="U23" i="12"/>
  <c r="U22" i="12"/>
  <c r="U21" i="12"/>
  <c r="U20" i="12"/>
  <c r="U19" i="12"/>
  <c r="O23" i="12"/>
  <c r="H44" i="12"/>
  <c r="H68" i="12"/>
  <c r="O22" i="12"/>
  <c r="AA21" i="12"/>
  <c r="AA22" i="12"/>
  <c r="AA23" i="12"/>
  <c r="AA20" i="12"/>
  <c r="H24" i="9"/>
  <c r="O21" i="12"/>
  <c r="I20" i="12"/>
  <c r="I21" i="12"/>
  <c r="I22" i="12"/>
  <c r="I23" i="12"/>
  <c r="AG19" i="12"/>
  <c r="AA19" i="12"/>
  <c r="O19" i="12"/>
  <c r="F5" i="12"/>
  <c r="H22" i="12"/>
  <c r="H20" i="12"/>
  <c r="I19" i="12"/>
  <c r="H19" i="9"/>
  <c r="F67" i="12"/>
  <c r="H71" i="12" s="1"/>
  <c r="F66" i="12"/>
  <c r="H79" i="12" s="1"/>
  <c r="F65" i="12"/>
  <c r="H73" i="12" s="1"/>
  <c r="F64" i="12"/>
  <c r="H72" i="12" s="1"/>
  <c r="F63" i="12"/>
  <c r="F62" i="12"/>
  <c r="H66" i="12" s="1"/>
  <c r="F61" i="12"/>
  <c r="F60" i="12"/>
  <c r="F59" i="12"/>
  <c r="H63" i="12" s="1"/>
  <c r="F58" i="12"/>
  <c r="F57" i="12"/>
  <c r="H65" i="12" s="1"/>
  <c r="F56" i="12"/>
  <c r="F55" i="12"/>
  <c r="F54" i="12"/>
  <c r="H58" i="12" s="1"/>
  <c r="F53" i="12"/>
  <c r="F52" i="12"/>
  <c r="F51" i="12"/>
  <c r="H55" i="12" s="1"/>
  <c r="F50" i="12"/>
  <c r="F49" i="12"/>
  <c r="F48" i="12"/>
  <c r="F47" i="12"/>
  <c r="F46" i="12"/>
  <c r="H50" i="12" s="1"/>
  <c r="F45" i="12"/>
  <c r="F44" i="12"/>
  <c r="F43" i="12"/>
  <c r="H47" i="12" s="1"/>
  <c r="F42" i="12"/>
  <c r="F41" i="12"/>
  <c r="F40" i="12"/>
  <c r="F39" i="12"/>
  <c r="F38" i="12"/>
  <c r="H42" i="12" s="1"/>
  <c r="F37" i="12"/>
  <c r="F36" i="12"/>
  <c r="F35" i="12"/>
  <c r="H39" i="12" s="1"/>
  <c r="F34" i="12"/>
  <c r="F33" i="12"/>
  <c r="H41" i="12" s="1"/>
  <c r="F32" i="12"/>
  <c r="F31" i="12"/>
  <c r="F30" i="12"/>
  <c r="H34" i="12" s="1"/>
  <c r="F29" i="12"/>
  <c r="F28" i="12"/>
  <c r="F27" i="12"/>
  <c r="H31" i="12" s="1"/>
  <c r="F26" i="12"/>
  <c r="F25" i="12"/>
  <c r="F24" i="12"/>
  <c r="F23" i="12"/>
  <c r="F22" i="12"/>
  <c r="H26" i="12" s="1"/>
  <c r="F21" i="12"/>
  <c r="F20" i="12"/>
  <c r="F19" i="12"/>
  <c r="H23" i="12" s="1"/>
  <c r="F18" i="12"/>
  <c r="F17" i="12"/>
  <c r="H21" i="12" s="1"/>
  <c r="F16" i="12"/>
  <c r="D16" i="12"/>
  <c r="D17" i="12" s="1"/>
  <c r="AF15" i="12"/>
  <c r="AD15" i="12"/>
  <c r="Z15" i="12"/>
  <c r="X15" i="12"/>
  <c r="T15" i="12"/>
  <c r="R15" i="12"/>
  <c r="N15" i="12"/>
  <c r="L15" i="12"/>
  <c r="H15" i="12"/>
  <c r="F15" i="12"/>
  <c r="I25" i="9"/>
  <c r="AD5" i="10"/>
  <c r="X5" i="10"/>
  <c r="R5" i="10"/>
  <c r="L5" i="10"/>
  <c r="F5" i="10"/>
  <c r="AF78" i="10"/>
  <c r="AH78" i="10" s="1"/>
  <c r="Z78" i="10"/>
  <c r="AB78" i="10" s="1"/>
  <c r="T78" i="10"/>
  <c r="V78" i="10" s="1"/>
  <c r="N78" i="10"/>
  <c r="P78" i="10" s="1"/>
  <c r="H78" i="10"/>
  <c r="AF77" i="10"/>
  <c r="AH77" i="10" s="1"/>
  <c r="Z77" i="10"/>
  <c r="AB77" i="10" s="1"/>
  <c r="T77" i="10"/>
  <c r="V77" i="10" s="1"/>
  <c r="N77" i="10"/>
  <c r="P77" i="10" s="1"/>
  <c r="H77" i="10"/>
  <c r="J78" i="10" s="1"/>
  <c r="AF76" i="10"/>
  <c r="AH76" i="10" s="1"/>
  <c r="Z76" i="10"/>
  <c r="AB76" i="10" s="1"/>
  <c r="T76" i="10"/>
  <c r="V76" i="10" s="1"/>
  <c r="N76" i="10"/>
  <c r="P76" i="10" s="1"/>
  <c r="H76" i="10"/>
  <c r="J77" i="10" s="1"/>
  <c r="AF75" i="10"/>
  <c r="AH75" i="10" s="1"/>
  <c r="Z75" i="10"/>
  <c r="AB75" i="10" s="1"/>
  <c r="T75" i="10"/>
  <c r="V75" i="10" s="1"/>
  <c r="N75" i="10"/>
  <c r="P75" i="10" s="1"/>
  <c r="H75" i="10"/>
  <c r="J76" i="10" s="1"/>
  <c r="AF74" i="10"/>
  <c r="AH74" i="10" s="1"/>
  <c r="Z74" i="10"/>
  <c r="AB74" i="10" s="1"/>
  <c r="T74" i="10"/>
  <c r="V74" i="10" s="1"/>
  <c r="N74" i="10"/>
  <c r="P74" i="10" s="1"/>
  <c r="H74" i="10"/>
  <c r="J75" i="10" s="1"/>
  <c r="AF73" i="10"/>
  <c r="AG73" i="10" s="1"/>
  <c r="Z73" i="10"/>
  <c r="AA73" i="10" s="1"/>
  <c r="T73" i="10"/>
  <c r="U73" i="10" s="1"/>
  <c r="N73" i="10"/>
  <c r="O73" i="10" s="1"/>
  <c r="H73" i="10"/>
  <c r="AF72" i="10"/>
  <c r="AG72" i="10" s="1"/>
  <c r="Z72" i="10"/>
  <c r="AA72" i="10" s="1"/>
  <c r="T72" i="10"/>
  <c r="U72" i="10" s="1"/>
  <c r="N72" i="10"/>
  <c r="O72" i="10" s="1"/>
  <c r="H72" i="10"/>
  <c r="I72" i="10" s="1"/>
  <c r="AF71" i="10"/>
  <c r="AG71" i="10" s="1"/>
  <c r="Z71" i="10"/>
  <c r="AA71" i="10" s="1"/>
  <c r="T71" i="10"/>
  <c r="U71" i="10" s="1"/>
  <c r="N71" i="10"/>
  <c r="O71" i="10" s="1"/>
  <c r="H71" i="10"/>
  <c r="I71" i="10" s="1"/>
  <c r="H70" i="10"/>
  <c r="H69" i="10"/>
  <c r="H68" i="10"/>
  <c r="H67" i="10"/>
  <c r="F67" i="10"/>
  <c r="F66" i="10"/>
  <c r="H65" i="10"/>
  <c r="F65" i="10"/>
  <c r="F64" i="10"/>
  <c r="F63" i="10"/>
  <c r="H66" i="10" s="1"/>
  <c r="F62" i="10"/>
  <c r="F61" i="10"/>
  <c r="H64" i="10" s="1"/>
  <c r="F60" i="10"/>
  <c r="H63" i="10" s="1"/>
  <c r="H59" i="10"/>
  <c r="F59" i="10"/>
  <c r="H62" i="10" s="1"/>
  <c r="I62" i="10" s="1"/>
  <c r="F58" i="10"/>
  <c r="H61" i="10" s="1"/>
  <c r="F57" i="10"/>
  <c r="H60" i="10" s="1"/>
  <c r="I60" i="10" s="1"/>
  <c r="F56" i="10"/>
  <c r="F55" i="10"/>
  <c r="H58" i="10" s="1"/>
  <c r="F54" i="10"/>
  <c r="H57" i="10" s="1"/>
  <c r="F53" i="10"/>
  <c r="H56" i="10" s="1"/>
  <c r="H52" i="10"/>
  <c r="F52" i="10"/>
  <c r="H55" i="10" s="1"/>
  <c r="F51" i="10"/>
  <c r="H54" i="10" s="1"/>
  <c r="F50" i="10"/>
  <c r="H53" i="10" s="1"/>
  <c r="H49" i="10"/>
  <c r="F49" i="10"/>
  <c r="F48" i="10"/>
  <c r="H51" i="10" s="1"/>
  <c r="F47" i="10"/>
  <c r="H50" i="10" s="1"/>
  <c r="F46" i="10"/>
  <c r="F45" i="10"/>
  <c r="H48" i="10" s="1"/>
  <c r="F44" i="10"/>
  <c r="H47" i="10" s="1"/>
  <c r="F43" i="10"/>
  <c r="H46" i="10" s="1"/>
  <c r="F42" i="10"/>
  <c r="H45" i="10" s="1"/>
  <c r="H41" i="10"/>
  <c r="F41" i="10"/>
  <c r="H44" i="10" s="1"/>
  <c r="I44" i="10" s="1"/>
  <c r="F40" i="10"/>
  <c r="H43" i="10" s="1"/>
  <c r="H39" i="10"/>
  <c r="F39" i="10"/>
  <c r="H42" i="10" s="1"/>
  <c r="F38" i="10"/>
  <c r="F37" i="10"/>
  <c r="H40" i="10" s="1"/>
  <c r="I40" i="10" s="1"/>
  <c r="F36" i="10"/>
  <c r="F35" i="10"/>
  <c r="H38" i="10" s="1"/>
  <c r="F34" i="10"/>
  <c r="H37" i="10" s="1"/>
  <c r="F33" i="10"/>
  <c r="H36" i="10" s="1"/>
  <c r="F32" i="10"/>
  <c r="H35" i="10" s="1"/>
  <c r="H31" i="10"/>
  <c r="F31" i="10"/>
  <c r="H34" i="10" s="1"/>
  <c r="I34" i="10" s="1"/>
  <c r="F30" i="10"/>
  <c r="H33" i="10" s="1"/>
  <c r="F29" i="10"/>
  <c r="H32" i="10" s="1"/>
  <c r="I32" i="10" s="1"/>
  <c r="F28" i="10"/>
  <c r="F27" i="10"/>
  <c r="H30" i="10" s="1"/>
  <c r="H26" i="10"/>
  <c r="I26" i="10" s="1"/>
  <c r="F26" i="10"/>
  <c r="H29" i="10" s="1"/>
  <c r="AG25" i="10"/>
  <c r="AA25" i="10"/>
  <c r="U25" i="10"/>
  <c r="O25" i="10"/>
  <c r="I25" i="10"/>
  <c r="F25" i="10"/>
  <c r="H28" i="10" s="1"/>
  <c r="AG24" i="10"/>
  <c r="AA24" i="10"/>
  <c r="U24" i="10"/>
  <c r="O24" i="10"/>
  <c r="I24" i="10"/>
  <c r="F24" i="10"/>
  <c r="H27" i="10" s="1"/>
  <c r="I27" i="10" s="1"/>
  <c r="AG23" i="10"/>
  <c r="AA23" i="10"/>
  <c r="U23" i="10"/>
  <c r="O23" i="10"/>
  <c r="F23" i="10"/>
  <c r="AG22" i="10"/>
  <c r="AA22" i="10"/>
  <c r="U22" i="10"/>
  <c r="O22" i="10"/>
  <c r="F22" i="10"/>
  <c r="H25" i="10" s="1"/>
  <c r="AG21" i="10"/>
  <c r="AA21" i="10"/>
  <c r="U21" i="10"/>
  <c r="O21" i="10"/>
  <c r="I21" i="10"/>
  <c r="F21" i="10"/>
  <c r="H24" i="10" s="1"/>
  <c r="AG20" i="10"/>
  <c r="AA20" i="10"/>
  <c r="U20" i="10"/>
  <c r="O20" i="10"/>
  <c r="I20" i="10"/>
  <c r="F20" i="10"/>
  <c r="H23" i="10" s="1"/>
  <c r="AG19" i="10"/>
  <c r="AA19" i="10"/>
  <c r="U19" i="10"/>
  <c r="O19" i="10"/>
  <c r="I19" i="10"/>
  <c r="H19" i="10"/>
  <c r="F19" i="10"/>
  <c r="H22" i="10" s="1"/>
  <c r="F18" i="10"/>
  <c r="H21" i="10" s="1"/>
  <c r="C18" i="10"/>
  <c r="F17" i="10"/>
  <c r="I37" i="10" s="1"/>
  <c r="D17" i="10"/>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D38" i="10" s="1"/>
  <c r="D39" i="10" s="1"/>
  <c r="D40" i="10" s="1"/>
  <c r="D41" i="10" s="1"/>
  <c r="D42" i="10" s="1"/>
  <c r="D43" i="10" s="1"/>
  <c r="D44" i="10" s="1"/>
  <c r="D45" i="10" s="1"/>
  <c r="D46" i="10" s="1"/>
  <c r="D47" i="10" s="1"/>
  <c r="D48" i="10" s="1"/>
  <c r="D49" i="10" s="1"/>
  <c r="D50" i="10" s="1"/>
  <c r="D51" i="10" s="1"/>
  <c r="D52" i="10" s="1"/>
  <c r="D53" i="10" s="1"/>
  <c r="D54" i="10" s="1"/>
  <c r="D55" i="10" s="1"/>
  <c r="D56" i="10" s="1"/>
  <c r="D57" i="10" s="1"/>
  <c r="D58" i="10" s="1"/>
  <c r="D59" i="10" s="1"/>
  <c r="D60" i="10" s="1"/>
  <c r="D61" i="10" s="1"/>
  <c r="D62" i="10" s="1"/>
  <c r="D63" i="10" s="1"/>
  <c r="D64" i="10" s="1"/>
  <c r="D65" i="10" s="1"/>
  <c r="D66" i="10" s="1"/>
  <c r="D67" i="10" s="1"/>
  <c r="D68" i="10" s="1"/>
  <c r="D69" i="10" s="1"/>
  <c r="D70" i="10" s="1"/>
  <c r="D71" i="10" s="1"/>
  <c r="D72" i="10" s="1"/>
  <c r="D73" i="10" s="1"/>
  <c r="D74" i="10" s="1"/>
  <c r="D75" i="10" s="1"/>
  <c r="D76" i="10" s="1"/>
  <c r="D77" i="10" s="1"/>
  <c r="D78" i="10" s="1"/>
  <c r="C17" i="10"/>
  <c r="Q16" i="10"/>
  <c r="Q17" i="10" s="1"/>
  <c r="F16" i="10"/>
  <c r="D16" i="10"/>
  <c r="K16" i="10" s="1"/>
  <c r="C16" i="10"/>
  <c r="AF15" i="10"/>
  <c r="AD15" i="10"/>
  <c r="Z15" i="10"/>
  <c r="X15" i="10"/>
  <c r="T15" i="10"/>
  <c r="R15" i="10"/>
  <c r="N15" i="10"/>
  <c r="L15" i="10"/>
  <c r="H15" i="10"/>
  <c r="F15" i="10"/>
  <c r="I20" i="9"/>
  <c r="F5" i="9"/>
  <c r="F5" i="1"/>
  <c r="C17" i="9"/>
  <c r="C18" i="9"/>
  <c r="C16" i="9"/>
  <c r="AG25" i="9"/>
  <c r="AG24" i="9"/>
  <c r="AG23" i="9"/>
  <c r="AF23" i="9"/>
  <c r="AG22" i="9"/>
  <c r="AF22" i="9"/>
  <c r="AG21" i="9"/>
  <c r="AF21" i="9"/>
  <c r="AG20" i="9"/>
  <c r="AF20" i="9"/>
  <c r="AG19" i="9"/>
  <c r="AF19" i="9"/>
  <c r="AA25" i="9"/>
  <c r="AA24" i="9"/>
  <c r="AA23" i="9"/>
  <c r="AA22" i="9"/>
  <c r="AA21" i="9"/>
  <c r="AA20" i="9"/>
  <c r="AA19" i="9"/>
  <c r="U25" i="9"/>
  <c r="U24" i="9"/>
  <c r="U23" i="9"/>
  <c r="U21" i="9"/>
  <c r="U20" i="9"/>
  <c r="U19" i="9"/>
  <c r="O25" i="9"/>
  <c r="O24" i="9"/>
  <c r="O23" i="9"/>
  <c r="N23" i="9"/>
  <c r="O22" i="9"/>
  <c r="N22" i="9"/>
  <c r="O21" i="9"/>
  <c r="N21" i="9"/>
  <c r="O20" i="9"/>
  <c r="N20" i="9"/>
  <c r="O19" i="9"/>
  <c r="N19" i="9"/>
  <c r="I24" i="9"/>
  <c r="I23" i="9"/>
  <c r="I22" i="9"/>
  <c r="I21" i="9"/>
  <c r="I19" i="9"/>
  <c r="H37" i="9"/>
  <c r="I37" i="9" s="1"/>
  <c r="H23" i="9"/>
  <c r="AF78" i="9"/>
  <c r="AH78" i="9" s="1"/>
  <c r="Z78" i="9"/>
  <c r="AB78" i="9" s="1"/>
  <c r="T78" i="9"/>
  <c r="V78" i="9" s="1"/>
  <c r="N78" i="9"/>
  <c r="AF77" i="9"/>
  <c r="AH77" i="9" s="1"/>
  <c r="Z77" i="9"/>
  <c r="AB77" i="9" s="1"/>
  <c r="T77" i="9"/>
  <c r="V77" i="9" s="1"/>
  <c r="N77" i="9"/>
  <c r="J78" i="9"/>
  <c r="AF76" i="9"/>
  <c r="AH76" i="9" s="1"/>
  <c r="Z76" i="9"/>
  <c r="AB76" i="9" s="1"/>
  <c r="T76" i="9"/>
  <c r="V76" i="9" s="1"/>
  <c r="N76" i="9"/>
  <c r="J77" i="9"/>
  <c r="J76" i="9"/>
  <c r="H22" i="9"/>
  <c r="H21" i="9"/>
  <c r="H20" i="9"/>
  <c r="F67" i="9"/>
  <c r="F66" i="9"/>
  <c r="F65" i="9"/>
  <c r="H73" i="9" s="1"/>
  <c r="I73" i="9" s="1"/>
  <c r="F64" i="9"/>
  <c r="H72" i="9" s="1"/>
  <c r="I72" i="9" s="1"/>
  <c r="F63" i="9"/>
  <c r="H71" i="9" s="1"/>
  <c r="I71" i="9" s="1"/>
  <c r="F62" i="9"/>
  <c r="H70" i="9" s="1"/>
  <c r="I70" i="9" s="1"/>
  <c r="F61" i="9"/>
  <c r="H69" i="9" s="1"/>
  <c r="I69" i="9" s="1"/>
  <c r="F60" i="9"/>
  <c r="H68" i="9" s="1"/>
  <c r="I68" i="9" s="1"/>
  <c r="F59" i="9"/>
  <c r="H67" i="9" s="1"/>
  <c r="I67" i="9" s="1"/>
  <c r="F58" i="9"/>
  <c r="H66" i="9" s="1"/>
  <c r="I66" i="9" s="1"/>
  <c r="F57" i="9"/>
  <c r="H65" i="9" s="1"/>
  <c r="I65" i="9" s="1"/>
  <c r="F56" i="9"/>
  <c r="H64" i="9" s="1"/>
  <c r="I64" i="9" s="1"/>
  <c r="F55" i="9"/>
  <c r="H63" i="9" s="1"/>
  <c r="I63" i="9" s="1"/>
  <c r="F54" i="9"/>
  <c r="H62" i="9" s="1"/>
  <c r="I62" i="9" s="1"/>
  <c r="F53" i="9"/>
  <c r="H61" i="9" s="1"/>
  <c r="I61" i="9" s="1"/>
  <c r="F52" i="9"/>
  <c r="H60" i="9" s="1"/>
  <c r="I60" i="9" s="1"/>
  <c r="F51" i="9"/>
  <c r="H59" i="9" s="1"/>
  <c r="I59" i="9" s="1"/>
  <c r="F50" i="9"/>
  <c r="H58" i="9" s="1"/>
  <c r="I58" i="9" s="1"/>
  <c r="F49" i="9"/>
  <c r="H57" i="9" s="1"/>
  <c r="I57" i="9" s="1"/>
  <c r="F48" i="9"/>
  <c r="H56" i="9" s="1"/>
  <c r="I56" i="9" s="1"/>
  <c r="F47" i="9"/>
  <c r="H55" i="9" s="1"/>
  <c r="I55" i="9" s="1"/>
  <c r="F46" i="9"/>
  <c r="H54" i="9" s="1"/>
  <c r="I54" i="9" s="1"/>
  <c r="F45" i="9"/>
  <c r="H53" i="9" s="1"/>
  <c r="I53" i="9" s="1"/>
  <c r="F44" i="9"/>
  <c r="H52" i="9" s="1"/>
  <c r="I52" i="9" s="1"/>
  <c r="F43" i="9"/>
  <c r="H51" i="9" s="1"/>
  <c r="I51" i="9" s="1"/>
  <c r="F42" i="9"/>
  <c r="H50" i="9" s="1"/>
  <c r="I50" i="9" s="1"/>
  <c r="F41" i="9"/>
  <c r="H49" i="9" s="1"/>
  <c r="I49" i="9" s="1"/>
  <c r="F40" i="9"/>
  <c r="H48" i="9" s="1"/>
  <c r="I48" i="9" s="1"/>
  <c r="F39" i="9"/>
  <c r="H47" i="9" s="1"/>
  <c r="I47" i="9" s="1"/>
  <c r="F38" i="9"/>
  <c r="H46" i="9" s="1"/>
  <c r="I46" i="9" s="1"/>
  <c r="F37" i="9"/>
  <c r="H45" i="9" s="1"/>
  <c r="I45" i="9" s="1"/>
  <c r="F36" i="9"/>
  <c r="H44" i="9" s="1"/>
  <c r="I44" i="9" s="1"/>
  <c r="F35" i="9"/>
  <c r="H43" i="9" s="1"/>
  <c r="I43" i="9" s="1"/>
  <c r="F34" i="9"/>
  <c r="H42" i="9" s="1"/>
  <c r="I42" i="9" s="1"/>
  <c r="F33" i="9"/>
  <c r="H41" i="9" s="1"/>
  <c r="I41" i="9" s="1"/>
  <c r="F32" i="9"/>
  <c r="H40" i="9" s="1"/>
  <c r="I40" i="9" s="1"/>
  <c r="F31" i="9"/>
  <c r="H39" i="9" s="1"/>
  <c r="I39" i="9" s="1"/>
  <c r="F30" i="9"/>
  <c r="H38" i="9" s="1"/>
  <c r="I38" i="9" s="1"/>
  <c r="F29" i="9"/>
  <c r="F28" i="9"/>
  <c r="H36" i="9" s="1"/>
  <c r="I36" i="9" s="1"/>
  <c r="F27" i="9"/>
  <c r="H35" i="9" s="1"/>
  <c r="I35" i="9" s="1"/>
  <c r="F26" i="9"/>
  <c r="H34" i="9" s="1"/>
  <c r="I34" i="9" s="1"/>
  <c r="F25" i="9"/>
  <c r="H33" i="9" s="1"/>
  <c r="I33" i="9" s="1"/>
  <c r="F24" i="9"/>
  <c r="H32" i="9" s="1"/>
  <c r="I32" i="9" s="1"/>
  <c r="F23" i="9"/>
  <c r="H31" i="9" s="1"/>
  <c r="I31" i="9" s="1"/>
  <c r="F22" i="9"/>
  <c r="H30" i="9" s="1"/>
  <c r="I30" i="9" s="1"/>
  <c r="F21" i="9"/>
  <c r="H29" i="9" s="1"/>
  <c r="I29" i="9" s="1"/>
  <c r="F20" i="9"/>
  <c r="H28" i="9" s="1"/>
  <c r="I28" i="9" s="1"/>
  <c r="F19" i="9"/>
  <c r="H27" i="9" s="1"/>
  <c r="I27" i="9" s="1"/>
  <c r="F18" i="9"/>
  <c r="H26" i="9" s="1"/>
  <c r="I26" i="9" s="1"/>
  <c r="F17" i="9"/>
  <c r="H25" i="9" s="1"/>
  <c r="F16" i="9"/>
  <c r="D16" i="9"/>
  <c r="AC16" i="9" s="1"/>
  <c r="AF15" i="9"/>
  <c r="AD15" i="9"/>
  <c r="Z15" i="9"/>
  <c r="X15" i="9"/>
  <c r="T15" i="9"/>
  <c r="R15" i="9"/>
  <c r="N15" i="9"/>
  <c r="L15" i="9"/>
  <c r="H15" i="9"/>
  <c r="F15" i="9"/>
  <c r="P5" i="1"/>
  <c r="K5" i="1"/>
  <c r="R15" i="1"/>
  <c r="P15" i="1"/>
  <c r="M15" i="1"/>
  <c r="K15" i="1"/>
  <c r="H15" i="1"/>
  <c r="F15" i="1"/>
  <c r="AH18" i="14" l="1"/>
  <c r="AJ22" i="14" s="1"/>
  <c r="AA18" i="14"/>
  <c r="AC26" i="14" s="1"/>
  <c r="AD26" i="14" s="1"/>
  <c r="AG20" i="14"/>
  <c r="AH19" i="14"/>
  <c r="AJ23" i="14" s="1"/>
  <c r="T18" i="14"/>
  <c r="V26" i="14" s="1"/>
  <c r="W26" i="14" s="1"/>
  <c r="AA19" i="14"/>
  <c r="AC27" i="14" s="1"/>
  <c r="AD27" i="14" s="1"/>
  <c r="Z20" i="14"/>
  <c r="S20" i="14"/>
  <c r="T19" i="14"/>
  <c r="V27" i="14" s="1"/>
  <c r="M17" i="14"/>
  <c r="O25" i="14" s="1"/>
  <c r="P25" i="14" s="1"/>
  <c r="L18" i="14"/>
  <c r="L16" i="13"/>
  <c r="N24" i="13" s="1"/>
  <c r="K17" i="13"/>
  <c r="R16" i="13"/>
  <c r="T24" i="13" s="1"/>
  <c r="Q17" i="13"/>
  <c r="AD18" i="13"/>
  <c r="AF26" i="13" s="1"/>
  <c r="AG26" i="13" s="1"/>
  <c r="AC19" i="13"/>
  <c r="X17" i="13"/>
  <c r="Z25" i="13" s="1"/>
  <c r="W18" i="13"/>
  <c r="P77" i="9"/>
  <c r="C77" i="9" s="1"/>
  <c r="O77" i="9"/>
  <c r="P76" i="9"/>
  <c r="C76" i="9" s="1"/>
  <c r="O76" i="9"/>
  <c r="P78" i="9"/>
  <c r="O78" i="9"/>
  <c r="H24" i="12"/>
  <c r="H32" i="12"/>
  <c r="H40" i="12"/>
  <c r="H48" i="12"/>
  <c r="H56" i="12"/>
  <c r="H64" i="12"/>
  <c r="I64" i="12" s="1"/>
  <c r="I50" i="12"/>
  <c r="I66" i="12"/>
  <c r="I42" i="12"/>
  <c r="I58" i="12"/>
  <c r="I26" i="12"/>
  <c r="I34" i="12"/>
  <c r="H27" i="12"/>
  <c r="I27" i="12" s="1"/>
  <c r="H35" i="12"/>
  <c r="I35" i="12" s="1"/>
  <c r="H43" i="12"/>
  <c r="I43" i="12" s="1"/>
  <c r="H51" i="12"/>
  <c r="I51" i="12" s="1"/>
  <c r="H59" i="12"/>
  <c r="I59" i="12" s="1"/>
  <c r="H67" i="12"/>
  <c r="I67" i="12" s="1"/>
  <c r="H62" i="12"/>
  <c r="H60" i="12"/>
  <c r="H38" i="12"/>
  <c r="H80" i="12"/>
  <c r="H29" i="12"/>
  <c r="I29" i="12" s="1"/>
  <c r="H37" i="12"/>
  <c r="I37" i="12" s="1"/>
  <c r="H45" i="12"/>
  <c r="I45" i="12" s="1"/>
  <c r="H53" i="12"/>
  <c r="I53" i="12" s="1"/>
  <c r="H61" i="12"/>
  <c r="I61" i="12" s="1"/>
  <c r="H69" i="12"/>
  <c r="I69" i="12" s="1"/>
  <c r="H57" i="12"/>
  <c r="I57" i="12" s="1"/>
  <c r="H36" i="12"/>
  <c r="I36" i="12" s="1"/>
  <c r="H30" i="12"/>
  <c r="I30" i="12" s="1"/>
  <c r="H54" i="12"/>
  <c r="I54" i="12" s="1"/>
  <c r="H33" i="12"/>
  <c r="I33" i="12" s="1"/>
  <c r="I31" i="12"/>
  <c r="I39" i="12"/>
  <c r="I47" i="12"/>
  <c r="I55" i="12"/>
  <c r="I63" i="12"/>
  <c r="I71" i="12"/>
  <c r="H52" i="12"/>
  <c r="I52" i="12" s="1"/>
  <c r="H28" i="12"/>
  <c r="I28" i="12" s="1"/>
  <c r="I24" i="12"/>
  <c r="I32" i="12"/>
  <c r="I40" i="12"/>
  <c r="I48" i="12"/>
  <c r="I56" i="12"/>
  <c r="H70" i="12"/>
  <c r="I70" i="12" s="1"/>
  <c r="H49" i="12"/>
  <c r="I49" i="12" s="1"/>
  <c r="H25" i="12"/>
  <c r="I25" i="12" s="1"/>
  <c r="H75" i="12"/>
  <c r="H46" i="12"/>
  <c r="I46" i="12" s="1"/>
  <c r="C76" i="12"/>
  <c r="I38" i="12"/>
  <c r="I62" i="12"/>
  <c r="I68" i="12"/>
  <c r="I60" i="12"/>
  <c r="I44" i="12"/>
  <c r="I65" i="12"/>
  <c r="I41" i="12"/>
  <c r="C79" i="12"/>
  <c r="C78" i="12"/>
  <c r="C77" i="12"/>
  <c r="C80" i="12"/>
  <c r="C72" i="12"/>
  <c r="C73" i="12"/>
  <c r="C22" i="12"/>
  <c r="C21" i="10"/>
  <c r="C23" i="12"/>
  <c r="C21" i="12"/>
  <c r="C19" i="12"/>
  <c r="C20" i="12"/>
  <c r="AD16" i="12"/>
  <c r="AF20" i="12" s="1"/>
  <c r="K16" i="12"/>
  <c r="L16" i="12" s="1"/>
  <c r="D18" i="12"/>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C24" i="9"/>
  <c r="C25" i="9"/>
  <c r="C22" i="9"/>
  <c r="C19" i="9"/>
  <c r="C75" i="10"/>
  <c r="I66" i="10"/>
  <c r="C22" i="10"/>
  <c r="C19" i="10"/>
  <c r="C23" i="10"/>
  <c r="C25" i="10"/>
  <c r="C20" i="10"/>
  <c r="C24" i="10"/>
  <c r="Q18" i="10"/>
  <c r="R17" i="10"/>
  <c r="T20" i="10" s="1"/>
  <c r="L16" i="10"/>
  <c r="N19" i="10" s="1"/>
  <c r="K17" i="10"/>
  <c r="I49" i="10"/>
  <c r="R16" i="10"/>
  <c r="T19" i="10" s="1"/>
  <c r="I30" i="10"/>
  <c r="I35" i="10"/>
  <c r="I43" i="10"/>
  <c r="I54" i="10"/>
  <c r="I56" i="10"/>
  <c r="J74" i="10"/>
  <c r="C74" i="10" s="1"/>
  <c r="I73" i="10"/>
  <c r="C73" i="10" s="1"/>
  <c r="I55" i="10"/>
  <c r="C77" i="10"/>
  <c r="W16" i="10"/>
  <c r="C71" i="10"/>
  <c r="I36" i="10"/>
  <c r="I50" i="10"/>
  <c r="I28" i="10"/>
  <c r="I42" i="10"/>
  <c r="I58" i="10"/>
  <c r="I63" i="10"/>
  <c r="I65" i="10"/>
  <c r="I68" i="10"/>
  <c r="I48" i="10"/>
  <c r="AC16" i="10"/>
  <c r="H20" i="10"/>
  <c r="I31" i="10"/>
  <c r="I38" i="10"/>
  <c r="I39" i="10"/>
  <c r="I45" i="10"/>
  <c r="I47" i="10"/>
  <c r="I51" i="10"/>
  <c r="I57" i="10"/>
  <c r="I46" i="10"/>
  <c r="I52" i="10"/>
  <c r="I29" i="10"/>
  <c r="I33" i="10"/>
  <c r="I70" i="10"/>
  <c r="I41" i="10"/>
  <c r="I67" i="10"/>
  <c r="C72" i="10"/>
  <c r="C76" i="10"/>
  <c r="I53" i="10"/>
  <c r="I59" i="10"/>
  <c r="I64" i="10"/>
  <c r="I69" i="10"/>
  <c r="C78" i="10"/>
  <c r="I61" i="10"/>
  <c r="C23" i="9"/>
  <c r="C21" i="9"/>
  <c r="C20" i="9"/>
  <c r="K16" i="9"/>
  <c r="W16" i="9"/>
  <c r="Q16" i="9"/>
  <c r="R16" i="9" s="1"/>
  <c r="C78" i="9"/>
  <c r="D17" i="9"/>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D52" i="9" s="1"/>
  <c r="D53" i="9" s="1"/>
  <c r="D54" i="9" s="1"/>
  <c r="D55" i="9" s="1"/>
  <c r="D56" i="9" s="1"/>
  <c r="D57" i="9" s="1"/>
  <c r="D58" i="9" s="1"/>
  <c r="D59" i="9" s="1"/>
  <c r="D60" i="9" s="1"/>
  <c r="D61" i="9" s="1"/>
  <c r="D62" i="9" s="1"/>
  <c r="D63" i="9" s="1"/>
  <c r="D64" i="9" s="1"/>
  <c r="D65" i="9" s="1"/>
  <c r="D66" i="9" s="1"/>
  <c r="D67" i="9" s="1"/>
  <c r="D68" i="9" s="1"/>
  <c r="D69" i="9" s="1"/>
  <c r="D70" i="9" s="1"/>
  <c r="D71" i="9" s="1"/>
  <c r="D72" i="9" s="1"/>
  <c r="D73" i="9" s="1"/>
  <c r="D76" i="9" s="1"/>
  <c r="D77" i="9" s="1"/>
  <c r="D78" i="9" s="1"/>
  <c r="S26" i="1"/>
  <c r="S25" i="1"/>
  <c r="S24" i="1"/>
  <c r="S23" i="1"/>
  <c r="S22" i="1"/>
  <c r="S21" i="1"/>
  <c r="S20" i="1"/>
  <c r="N25" i="1"/>
  <c r="N24" i="1"/>
  <c r="N23" i="1"/>
  <c r="N22" i="1"/>
  <c r="N21" i="1"/>
  <c r="N20" i="1"/>
  <c r="N26" i="1"/>
  <c r="I26" i="1"/>
  <c r="I25" i="1"/>
  <c r="I24" i="1"/>
  <c r="I23" i="1"/>
  <c r="I22" i="1"/>
  <c r="I21" i="1"/>
  <c r="I20" i="1"/>
  <c r="C16" i="1"/>
  <c r="C17" i="1"/>
  <c r="C18" i="1"/>
  <c r="C19" i="1"/>
  <c r="P13" i="1"/>
  <c r="P12" i="1"/>
  <c r="K13" i="1"/>
  <c r="K12" i="1"/>
  <c r="F13" i="1"/>
  <c r="F12" i="1"/>
  <c r="H26" i="1"/>
  <c r="H25" i="1"/>
  <c r="H23" i="1"/>
  <c r="H24" i="1"/>
  <c r="F17" i="1"/>
  <c r="H21" i="1" s="1"/>
  <c r="F18" i="1"/>
  <c r="H22" i="1" s="1"/>
  <c r="F19" i="1"/>
  <c r="H30" i="1" s="1"/>
  <c r="F20" i="1"/>
  <c r="H31" i="1" s="1"/>
  <c r="F21" i="1"/>
  <c r="H32" i="1" s="1"/>
  <c r="F22" i="1"/>
  <c r="H33" i="1" s="1"/>
  <c r="F23" i="1"/>
  <c r="H34" i="1" s="1"/>
  <c r="F24" i="1"/>
  <c r="H35" i="1" s="1"/>
  <c r="F25" i="1"/>
  <c r="H36" i="1" s="1"/>
  <c r="F26" i="1"/>
  <c r="H37" i="1" s="1"/>
  <c r="F27" i="1"/>
  <c r="H38" i="1" s="1"/>
  <c r="F28" i="1"/>
  <c r="H39" i="1" s="1"/>
  <c r="F29" i="1"/>
  <c r="H40" i="1" s="1"/>
  <c r="F30" i="1"/>
  <c r="H41" i="1" s="1"/>
  <c r="F31" i="1"/>
  <c r="H42" i="1" s="1"/>
  <c r="F32" i="1"/>
  <c r="H43" i="1" s="1"/>
  <c r="F33" i="1"/>
  <c r="H44" i="1" s="1"/>
  <c r="F34" i="1"/>
  <c r="H45" i="1" s="1"/>
  <c r="F35" i="1"/>
  <c r="H46" i="1" s="1"/>
  <c r="F36" i="1"/>
  <c r="H47" i="1" s="1"/>
  <c r="F37" i="1"/>
  <c r="H48" i="1" s="1"/>
  <c r="F38" i="1"/>
  <c r="H49" i="1" s="1"/>
  <c r="F39" i="1"/>
  <c r="H50" i="1" s="1"/>
  <c r="F40" i="1"/>
  <c r="H51" i="1" s="1"/>
  <c r="F41" i="1"/>
  <c r="H52" i="1" s="1"/>
  <c r="F42" i="1"/>
  <c r="H53" i="1" s="1"/>
  <c r="F43" i="1"/>
  <c r="H54" i="1" s="1"/>
  <c r="F44" i="1"/>
  <c r="H55" i="1" s="1"/>
  <c r="F45" i="1"/>
  <c r="H56" i="1" s="1"/>
  <c r="F46" i="1"/>
  <c r="H57" i="1" s="1"/>
  <c r="F47" i="1"/>
  <c r="H58" i="1" s="1"/>
  <c r="F48" i="1"/>
  <c r="H59" i="1" s="1"/>
  <c r="F49" i="1"/>
  <c r="H60" i="1" s="1"/>
  <c r="F50" i="1"/>
  <c r="H61" i="1" s="1"/>
  <c r="F51" i="1"/>
  <c r="H62" i="1" s="1"/>
  <c r="F52" i="1"/>
  <c r="H63" i="1" s="1"/>
  <c r="F53" i="1"/>
  <c r="H64" i="1" s="1"/>
  <c r="F54" i="1"/>
  <c r="H65" i="1" s="1"/>
  <c r="F55" i="1"/>
  <c r="H66" i="1" s="1"/>
  <c r="F56" i="1"/>
  <c r="H67" i="1" s="1"/>
  <c r="F57" i="1"/>
  <c r="H68" i="1" s="1"/>
  <c r="F58" i="1"/>
  <c r="H69" i="1" s="1"/>
  <c r="F59" i="1"/>
  <c r="H70" i="1" s="1"/>
  <c r="F60" i="1"/>
  <c r="H71" i="1" s="1"/>
  <c r="F61" i="1"/>
  <c r="H72" i="1" s="1"/>
  <c r="F62" i="1"/>
  <c r="H73" i="1" s="1"/>
  <c r="F63" i="1"/>
  <c r="H74" i="1" s="1"/>
  <c r="F64" i="1"/>
  <c r="H75" i="1" s="1"/>
  <c r="F65" i="1"/>
  <c r="H76" i="1" s="1"/>
  <c r="F66" i="1"/>
  <c r="H77" i="1" s="1"/>
  <c r="F67" i="1"/>
  <c r="H78" i="1" s="1"/>
  <c r="F16" i="1"/>
  <c r="H20" i="1" s="1"/>
  <c r="W27" i="14" l="1"/>
  <c r="AH20" i="14"/>
  <c r="AJ24" i="14" s="1"/>
  <c r="AK24" i="14" s="1"/>
  <c r="C24" i="14" s="1"/>
  <c r="AG21" i="14"/>
  <c r="S21" i="14"/>
  <c r="T20" i="14"/>
  <c r="V28" i="14" s="1"/>
  <c r="W28" i="14" s="1"/>
  <c r="M18" i="14"/>
  <c r="O26" i="14" s="1"/>
  <c r="P26" i="14" s="1"/>
  <c r="L19" i="14"/>
  <c r="Z21" i="14"/>
  <c r="AA20" i="14"/>
  <c r="AC28" i="14" s="1"/>
  <c r="AD28" i="14" s="1"/>
  <c r="R17" i="13"/>
  <c r="T25" i="13" s="1"/>
  <c r="Q18" i="13"/>
  <c r="K18" i="13"/>
  <c r="L17" i="13"/>
  <c r="N25" i="13" s="1"/>
  <c r="W19" i="13"/>
  <c r="X18" i="13"/>
  <c r="Z26" i="13" s="1"/>
  <c r="AA26" i="13" s="1"/>
  <c r="AC20" i="13"/>
  <c r="AD19" i="13"/>
  <c r="AF27" i="13" s="1"/>
  <c r="AG27" i="13" s="1"/>
  <c r="N20" i="12"/>
  <c r="C25" i="1"/>
  <c r="C24" i="1"/>
  <c r="T19" i="9"/>
  <c r="Z24" i="12"/>
  <c r="AA24" i="12" s="1"/>
  <c r="Q17" i="12"/>
  <c r="K17" i="12"/>
  <c r="Z25" i="12"/>
  <c r="AA25" i="12" s="1"/>
  <c r="W17" i="10"/>
  <c r="X16" i="10"/>
  <c r="Z19" i="10" s="1"/>
  <c r="K18" i="10"/>
  <c r="L17" i="10"/>
  <c r="N20" i="10" s="1"/>
  <c r="AD16" i="10"/>
  <c r="AF19" i="10" s="1"/>
  <c r="AC17" i="10"/>
  <c r="Q19" i="10"/>
  <c r="R18" i="10"/>
  <c r="T21" i="10" s="1"/>
  <c r="W17" i="9"/>
  <c r="W18" i="9" s="1"/>
  <c r="W19" i="9" s="1"/>
  <c r="W20" i="9" s="1"/>
  <c r="W21" i="9" s="1"/>
  <c r="W22" i="9" s="1"/>
  <c r="W23" i="9" s="1"/>
  <c r="W24" i="9" s="1"/>
  <c r="W25" i="9" s="1"/>
  <c r="W26" i="9" s="1"/>
  <c r="W27" i="9" s="1"/>
  <c r="W28" i="9" s="1"/>
  <c r="W29" i="9" s="1"/>
  <c r="W30" i="9" s="1"/>
  <c r="W31" i="9" s="1"/>
  <c r="W32" i="9" s="1"/>
  <c r="W33" i="9" s="1"/>
  <c r="W34" i="9" s="1"/>
  <c r="W35" i="9" s="1"/>
  <c r="W36" i="9" s="1"/>
  <c r="W37" i="9" s="1"/>
  <c r="W38" i="9" s="1"/>
  <c r="W39" i="9" s="1"/>
  <c r="W40" i="9" s="1"/>
  <c r="W41" i="9" s="1"/>
  <c r="W42" i="9" s="1"/>
  <c r="W43" i="9" s="1"/>
  <c r="W44" i="9" s="1"/>
  <c r="W45" i="9" s="1"/>
  <c r="W46" i="9" s="1"/>
  <c r="W47" i="9" s="1"/>
  <c r="W48" i="9" s="1"/>
  <c r="W49" i="9" s="1"/>
  <c r="W50" i="9" s="1"/>
  <c r="W51" i="9" s="1"/>
  <c r="W52" i="9" s="1"/>
  <c r="W53" i="9" s="1"/>
  <c r="W54" i="9" s="1"/>
  <c r="W55" i="9" s="1"/>
  <c r="W56" i="9" s="1"/>
  <c r="W57" i="9" s="1"/>
  <c r="W58" i="9" s="1"/>
  <c r="W59" i="9" s="1"/>
  <c r="W60" i="9" s="1"/>
  <c r="W61" i="9" s="1"/>
  <c r="W62" i="9" s="1"/>
  <c r="W63" i="9" s="1"/>
  <c r="W64" i="9" s="1"/>
  <c r="W65" i="9" s="1"/>
  <c r="W66" i="9" s="1"/>
  <c r="W67" i="9" s="1"/>
  <c r="Q17" i="9"/>
  <c r="Q18" i="9" s="1"/>
  <c r="Q19" i="9" s="1"/>
  <c r="Q20" i="9" s="1"/>
  <c r="Q21" i="9" s="1"/>
  <c r="Q22" i="9" s="1"/>
  <c r="Q23" i="9" s="1"/>
  <c r="Q24" i="9" s="1"/>
  <c r="Q25" i="9" s="1"/>
  <c r="Q26" i="9" s="1"/>
  <c r="Q27" i="9" s="1"/>
  <c r="Q28" i="9" s="1"/>
  <c r="Q29" i="9" s="1"/>
  <c r="Q30" i="9" s="1"/>
  <c r="Q31" i="9" s="1"/>
  <c r="Q32" i="9" s="1"/>
  <c r="Q33" i="9" s="1"/>
  <c r="Q34" i="9" s="1"/>
  <c r="Q35" i="9" s="1"/>
  <c r="Q36" i="9" s="1"/>
  <c r="Q37" i="9" s="1"/>
  <c r="Q38" i="9" s="1"/>
  <c r="Q39" i="9" s="1"/>
  <c r="Q40" i="9" s="1"/>
  <c r="Q41" i="9" s="1"/>
  <c r="Q42" i="9" s="1"/>
  <c r="Q43" i="9" s="1"/>
  <c r="Q44" i="9" s="1"/>
  <c r="Q45" i="9" s="1"/>
  <c r="Q46" i="9" s="1"/>
  <c r="Q47" i="9" s="1"/>
  <c r="Q48" i="9" s="1"/>
  <c r="Q49" i="9" s="1"/>
  <c r="Q50" i="9" s="1"/>
  <c r="Q51" i="9" s="1"/>
  <c r="Q52" i="9" s="1"/>
  <c r="Q53" i="9" s="1"/>
  <c r="Q54" i="9" s="1"/>
  <c r="Q55" i="9" s="1"/>
  <c r="Q56" i="9" s="1"/>
  <c r="Q57" i="9" s="1"/>
  <c r="Q58" i="9" s="1"/>
  <c r="Q59" i="9" s="1"/>
  <c r="Q60" i="9" s="1"/>
  <c r="Q61" i="9" s="1"/>
  <c r="Q62" i="9" s="1"/>
  <c r="Q63" i="9" s="1"/>
  <c r="Q64" i="9" s="1"/>
  <c r="Q65" i="9" s="1"/>
  <c r="Q66" i="9" s="1"/>
  <c r="Q67" i="9" s="1"/>
  <c r="K17" i="9"/>
  <c r="K18" i="9" s="1"/>
  <c r="K19" i="9" s="1"/>
  <c r="K20" i="9" s="1"/>
  <c r="K21" i="9" s="1"/>
  <c r="K22" i="9" s="1"/>
  <c r="K23" i="9" s="1"/>
  <c r="K24" i="9" s="1"/>
  <c r="K25" i="9" s="1"/>
  <c r="K26" i="9" s="1"/>
  <c r="K27" i="9" s="1"/>
  <c r="K28" i="9" s="1"/>
  <c r="K29" i="9" s="1"/>
  <c r="K30" i="9" s="1"/>
  <c r="K31" i="9" s="1"/>
  <c r="K32" i="9" s="1"/>
  <c r="K33" i="9" s="1"/>
  <c r="K34" i="9" s="1"/>
  <c r="K35" i="9" s="1"/>
  <c r="K36" i="9" s="1"/>
  <c r="K37" i="9" s="1"/>
  <c r="K38" i="9" s="1"/>
  <c r="K39" i="9" s="1"/>
  <c r="K40" i="9" s="1"/>
  <c r="K41" i="9" s="1"/>
  <c r="K42" i="9" s="1"/>
  <c r="K43" i="9" s="1"/>
  <c r="K44" i="9" s="1"/>
  <c r="K45" i="9" s="1"/>
  <c r="K46" i="9" s="1"/>
  <c r="K47" i="9" s="1"/>
  <c r="K48" i="9" s="1"/>
  <c r="K49" i="9" s="1"/>
  <c r="K50" i="9" s="1"/>
  <c r="K51" i="9" s="1"/>
  <c r="K52" i="9" s="1"/>
  <c r="K53" i="9" s="1"/>
  <c r="K54" i="9" s="1"/>
  <c r="K55" i="9" s="1"/>
  <c r="K56" i="9" s="1"/>
  <c r="K57" i="9" s="1"/>
  <c r="K58" i="9" s="1"/>
  <c r="K59" i="9" s="1"/>
  <c r="K60" i="9" s="1"/>
  <c r="K61" i="9" s="1"/>
  <c r="K62" i="9" s="1"/>
  <c r="K63" i="9" s="1"/>
  <c r="K64" i="9" s="1"/>
  <c r="K65" i="9" s="1"/>
  <c r="K66" i="9" s="1"/>
  <c r="K67" i="9" s="1"/>
  <c r="AC17" i="9"/>
  <c r="AC18" i="9" s="1"/>
  <c r="AC19" i="9" s="1"/>
  <c r="AC20" i="9" s="1"/>
  <c r="AC21" i="9" s="1"/>
  <c r="AC22" i="9" s="1"/>
  <c r="AC23" i="9" s="1"/>
  <c r="AC24" i="9" s="1"/>
  <c r="AC25" i="9" s="1"/>
  <c r="AC26" i="9" s="1"/>
  <c r="AC27" i="9" s="1"/>
  <c r="AC28" i="9" s="1"/>
  <c r="AC29" i="9" s="1"/>
  <c r="AC30" i="9" s="1"/>
  <c r="AC31" i="9" s="1"/>
  <c r="AC32" i="9" s="1"/>
  <c r="AC33" i="9" s="1"/>
  <c r="AC34" i="9" s="1"/>
  <c r="AC35" i="9" s="1"/>
  <c r="AC36" i="9" s="1"/>
  <c r="AC37" i="9" s="1"/>
  <c r="AC38" i="9" s="1"/>
  <c r="AC39" i="9" s="1"/>
  <c r="AC40" i="9" s="1"/>
  <c r="AC41" i="9" s="1"/>
  <c r="AC42" i="9" s="1"/>
  <c r="AC43" i="9" s="1"/>
  <c r="AC44" i="9" s="1"/>
  <c r="AC45" i="9" s="1"/>
  <c r="AC46" i="9" s="1"/>
  <c r="AC47" i="9" s="1"/>
  <c r="AC48" i="9" s="1"/>
  <c r="AC49" i="9" s="1"/>
  <c r="AC50" i="9" s="1"/>
  <c r="AC51" i="9" s="1"/>
  <c r="AC52" i="9" s="1"/>
  <c r="AC53" i="9" s="1"/>
  <c r="AC54" i="9" s="1"/>
  <c r="AC55" i="9" s="1"/>
  <c r="AC56" i="9" s="1"/>
  <c r="AC57" i="9" s="1"/>
  <c r="AC58" i="9" s="1"/>
  <c r="AC59" i="9" s="1"/>
  <c r="AC60" i="9" s="1"/>
  <c r="AC61" i="9" s="1"/>
  <c r="AC62" i="9" s="1"/>
  <c r="AC63" i="9" s="1"/>
  <c r="AC64" i="9" s="1"/>
  <c r="AC65" i="9" s="1"/>
  <c r="AC66" i="9" s="1"/>
  <c r="AC67" i="9" s="1"/>
  <c r="I78" i="1"/>
  <c r="I30" i="1"/>
  <c r="I42" i="1"/>
  <c r="I54" i="1"/>
  <c r="I66" i="1"/>
  <c r="I46" i="1"/>
  <c r="I77" i="1"/>
  <c r="I65" i="1"/>
  <c r="I75" i="1"/>
  <c r="I63" i="1"/>
  <c r="I70" i="1"/>
  <c r="I53" i="1"/>
  <c r="I64" i="1"/>
  <c r="I74" i="1"/>
  <c r="I72" i="1"/>
  <c r="I60" i="1"/>
  <c r="I48" i="1"/>
  <c r="I36" i="1"/>
  <c r="I76" i="1"/>
  <c r="I39" i="1"/>
  <c r="I38" i="1"/>
  <c r="I71" i="1"/>
  <c r="I59" i="1"/>
  <c r="I47" i="1"/>
  <c r="I35" i="1"/>
  <c r="H28" i="1"/>
  <c r="I28" i="1" s="1"/>
  <c r="H29" i="1"/>
  <c r="I29" i="1" s="1"/>
  <c r="I45" i="1"/>
  <c r="I58" i="1"/>
  <c r="I57" i="1"/>
  <c r="I44" i="1"/>
  <c r="I32" i="1"/>
  <c r="I34" i="1"/>
  <c r="I33" i="1"/>
  <c r="I67" i="1"/>
  <c r="I55" i="1"/>
  <c r="I43" i="1"/>
  <c r="I31" i="1"/>
  <c r="I41" i="1"/>
  <c r="I52" i="1"/>
  <c r="I51" i="1"/>
  <c r="I40" i="1"/>
  <c r="I50" i="1"/>
  <c r="I73" i="1"/>
  <c r="I61" i="1"/>
  <c r="I37" i="1"/>
  <c r="AD16" i="9"/>
  <c r="AF24" i="9" s="1"/>
  <c r="L16" i="9"/>
  <c r="N24" i="9" s="1"/>
  <c r="X16" i="9"/>
  <c r="C21" i="1"/>
  <c r="C20" i="1"/>
  <c r="C23" i="1"/>
  <c r="C26" i="1"/>
  <c r="C22" i="1"/>
  <c r="I49" i="1"/>
  <c r="I69" i="1"/>
  <c r="I56" i="1"/>
  <c r="I62" i="1"/>
  <c r="I68" i="1"/>
  <c r="H27" i="1"/>
  <c r="D16" i="1"/>
  <c r="AH21" i="14" l="1"/>
  <c r="AJ25" i="14" s="1"/>
  <c r="AK25" i="14" s="1"/>
  <c r="C25" i="14" s="1"/>
  <c r="AG22" i="14"/>
  <c r="Z22" i="14"/>
  <c r="AA21" i="14"/>
  <c r="AC29" i="14" s="1"/>
  <c r="AD29" i="14" s="1"/>
  <c r="L20" i="14"/>
  <c r="M19" i="14"/>
  <c r="O27" i="14" s="1"/>
  <c r="P27" i="14" s="1"/>
  <c r="T21" i="14"/>
  <c r="V29" i="14" s="1"/>
  <c r="W29" i="14" s="1"/>
  <c r="S22" i="14"/>
  <c r="X19" i="13"/>
  <c r="Z27" i="13" s="1"/>
  <c r="AA27" i="13" s="1"/>
  <c r="W20" i="13"/>
  <c r="K19" i="13"/>
  <c r="L18" i="13"/>
  <c r="N26" i="13" s="1"/>
  <c r="O26" i="13" s="1"/>
  <c r="R18" i="13"/>
  <c r="T26" i="13" s="1"/>
  <c r="U26" i="13" s="1"/>
  <c r="Q19" i="13"/>
  <c r="AD20" i="13"/>
  <c r="AF28" i="13" s="1"/>
  <c r="AG28" i="13" s="1"/>
  <c r="AC21" i="13"/>
  <c r="R17" i="12"/>
  <c r="T21" i="12" s="1"/>
  <c r="Q18" i="12"/>
  <c r="K18" i="12"/>
  <c r="L17" i="12"/>
  <c r="Z26" i="12"/>
  <c r="AA26" i="12" s="1"/>
  <c r="AD17" i="12"/>
  <c r="AF21" i="12" s="1"/>
  <c r="AD17" i="10"/>
  <c r="AF20" i="10" s="1"/>
  <c r="AC18" i="10"/>
  <c r="L18" i="10"/>
  <c r="N21" i="10" s="1"/>
  <c r="K19" i="10"/>
  <c r="X17" i="10"/>
  <c r="Z20" i="10" s="1"/>
  <c r="W18" i="10"/>
  <c r="R19" i="10"/>
  <c r="T22" i="10" s="1"/>
  <c r="Q20" i="10"/>
  <c r="Z19" i="9"/>
  <c r="AD17" i="9"/>
  <c r="AF25" i="9" s="1"/>
  <c r="L17" i="9"/>
  <c r="N25" i="9" s="1"/>
  <c r="R17" i="9"/>
  <c r="X17" i="9"/>
  <c r="J16" i="1"/>
  <c r="O16" i="1"/>
  <c r="D17" i="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C26" i="13" l="1"/>
  <c r="AG23" i="14"/>
  <c r="AH22" i="14"/>
  <c r="AJ26" i="14" s="1"/>
  <c r="AK26" i="14" s="1"/>
  <c r="C26" i="14" s="1"/>
  <c r="T22" i="14"/>
  <c r="V30" i="14" s="1"/>
  <c r="W30" i="14" s="1"/>
  <c r="S23" i="14"/>
  <c r="M20" i="14"/>
  <c r="O28" i="14" s="1"/>
  <c r="P28" i="14" s="1"/>
  <c r="L21" i="14"/>
  <c r="AA22" i="14"/>
  <c r="AC30" i="14" s="1"/>
  <c r="AD30" i="14" s="1"/>
  <c r="Z23" i="14"/>
  <c r="R19" i="13"/>
  <c r="T27" i="13" s="1"/>
  <c r="U27" i="13" s="1"/>
  <c r="Q20" i="13"/>
  <c r="K20" i="13"/>
  <c r="L19" i="13"/>
  <c r="N27" i="13" s="1"/>
  <c r="O27" i="13" s="1"/>
  <c r="X20" i="13"/>
  <c r="Z28" i="13" s="1"/>
  <c r="AA28" i="13" s="1"/>
  <c r="W21" i="13"/>
  <c r="AC22" i="13"/>
  <c r="AD21" i="13"/>
  <c r="AF29" i="13" s="1"/>
  <c r="AG29" i="13" s="1"/>
  <c r="N21" i="12"/>
  <c r="R18" i="12"/>
  <c r="T22" i="12" s="1"/>
  <c r="T20" i="9"/>
  <c r="Q19" i="12"/>
  <c r="L18" i="12"/>
  <c r="K19" i="12"/>
  <c r="AD18" i="12"/>
  <c r="AF22" i="12" s="1"/>
  <c r="Q21" i="10"/>
  <c r="R20" i="10"/>
  <c r="T23" i="10" s="1"/>
  <c r="W19" i="10"/>
  <c r="X18" i="10"/>
  <c r="Z21" i="10" s="1"/>
  <c r="K20" i="10"/>
  <c r="L19" i="10"/>
  <c r="N22" i="10" s="1"/>
  <c r="AC19" i="10"/>
  <c r="AD18" i="10"/>
  <c r="AF21" i="10" s="1"/>
  <c r="Z20" i="9"/>
  <c r="X18" i="9"/>
  <c r="L18" i="9"/>
  <c r="N26" i="9" s="1"/>
  <c r="AD18" i="9"/>
  <c r="AF26" i="9" s="1"/>
  <c r="AG26" i="9" s="1"/>
  <c r="R18" i="9"/>
  <c r="O17" i="1"/>
  <c r="P16" i="1"/>
  <c r="J17" i="1"/>
  <c r="K16" i="1"/>
  <c r="M20" i="1" s="1"/>
  <c r="C27" i="13" l="1"/>
  <c r="AH23" i="14"/>
  <c r="AJ27" i="14" s="1"/>
  <c r="AK27" i="14" s="1"/>
  <c r="C27" i="14" s="1"/>
  <c r="AG24" i="14"/>
  <c r="AA23" i="14"/>
  <c r="AC31" i="14" s="1"/>
  <c r="AD31" i="14" s="1"/>
  <c r="Z24" i="14"/>
  <c r="M21" i="14"/>
  <c r="O29" i="14" s="1"/>
  <c r="P29" i="14" s="1"/>
  <c r="L22" i="14"/>
  <c r="S24" i="14"/>
  <c r="T23" i="14"/>
  <c r="V31" i="14" s="1"/>
  <c r="W31" i="14" s="1"/>
  <c r="K21" i="13"/>
  <c r="L20" i="13"/>
  <c r="N28" i="13" s="1"/>
  <c r="O28" i="13" s="1"/>
  <c r="Q21" i="13"/>
  <c r="R20" i="13"/>
  <c r="T28" i="13" s="1"/>
  <c r="U28" i="13" s="1"/>
  <c r="AD22" i="13"/>
  <c r="AF30" i="13" s="1"/>
  <c r="AG30" i="13" s="1"/>
  <c r="AC23" i="13"/>
  <c r="W22" i="13"/>
  <c r="X21" i="13"/>
  <c r="Z29" i="13" s="1"/>
  <c r="AA29" i="13" s="1"/>
  <c r="R19" i="12"/>
  <c r="T23" i="12" s="1"/>
  <c r="Z27" i="12"/>
  <c r="AA27" i="12" s="1"/>
  <c r="N22" i="12"/>
  <c r="Q20" i="12"/>
  <c r="Z28" i="12" s="1"/>
  <c r="AA28" i="12" s="1"/>
  <c r="T21" i="9"/>
  <c r="L19" i="12"/>
  <c r="K20" i="12"/>
  <c r="AD19" i="12"/>
  <c r="AF23" i="12" s="1"/>
  <c r="L20" i="10"/>
  <c r="N23" i="10" s="1"/>
  <c r="K21" i="10"/>
  <c r="W20" i="10"/>
  <c r="X19" i="10"/>
  <c r="Z22" i="10" s="1"/>
  <c r="AD19" i="10"/>
  <c r="AF22" i="10" s="1"/>
  <c r="AC20" i="10"/>
  <c r="Q22" i="10"/>
  <c r="R21" i="10"/>
  <c r="T24" i="10" s="1"/>
  <c r="Z21" i="9"/>
  <c r="L19" i="9"/>
  <c r="N27" i="9" s="1"/>
  <c r="X19" i="9"/>
  <c r="R19" i="9"/>
  <c r="AD19" i="9"/>
  <c r="AF27" i="9" s="1"/>
  <c r="AG27" i="9" s="1"/>
  <c r="R20" i="1"/>
  <c r="J18" i="1"/>
  <c r="K17" i="1"/>
  <c r="M21" i="1" s="1"/>
  <c r="O18" i="1"/>
  <c r="P17" i="1"/>
  <c r="C28" i="13" l="1"/>
  <c r="AH24" i="14"/>
  <c r="AJ28" i="14" s="1"/>
  <c r="AK28" i="14" s="1"/>
  <c r="C28" i="14" s="1"/>
  <c r="AG25" i="14"/>
  <c r="T24" i="14"/>
  <c r="V32" i="14" s="1"/>
  <c r="W32" i="14" s="1"/>
  <c r="S25" i="14"/>
  <c r="L23" i="14"/>
  <c r="M22" i="14"/>
  <c r="O30" i="14" s="1"/>
  <c r="P30" i="14" s="1"/>
  <c r="Z25" i="14"/>
  <c r="AA24" i="14"/>
  <c r="AC32" i="14" s="1"/>
  <c r="AD32" i="14" s="1"/>
  <c r="R21" i="13"/>
  <c r="T29" i="13" s="1"/>
  <c r="U29" i="13" s="1"/>
  <c r="Q22" i="13"/>
  <c r="AC24" i="13"/>
  <c r="AD23" i="13"/>
  <c r="AF31" i="13" s="1"/>
  <c r="AG31" i="13" s="1"/>
  <c r="W23" i="13"/>
  <c r="X22" i="13"/>
  <c r="Z30" i="13" s="1"/>
  <c r="AA30" i="13" s="1"/>
  <c r="L21" i="13"/>
  <c r="N29" i="13" s="1"/>
  <c r="O29" i="13" s="1"/>
  <c r="K22" i="13"/>
  <c r="N23" i="12"/>
  <c r="R20" i="12"/>
  <c r="T24" i="12" s="1"/>
  <c r="U24" i="12" s="1"/>
  <c r="Q21" i="12"/>
  <c r="T22" i="9"/>
  <c r="L20" i="12"/>
  <c r="K21" i="12"/>
  <c r="Z29" i="12"/>
  <c r="AA29" i="12" s="1"/>
  <c r="AD20" i="12"/>
  <c r="AF24" i="12" s="1"/>
  <c r="AG24" i="12" s="1"/>
  <c r="Q23" i="10"/>
  <c r="R22" i="10"/>
  <c r="T25" i="10" s="1"/>
  <c r="AD20" i="10"/>
  <c r="AF23" i="10" s="1"/>
  <c r="AC21" i="10"/>
  <c r="X20" i="10"/>
  <c r="Z23" i="10" s="1"/>
  <c r="W21" i="10"/>
  <c r="L21" i="10"/>
  <c r="N24" i="10" s="1"/>
  <c r="K22" i="10"/>
  <c r="Z22" i="9"/>
  <c r="L20" i="9"/>
  <c r="N28" i="9" s="1"/>
  <c r="AD20" i="9"/>
  <c r="AF28" i="9" s="1"/>
  <c r="AG28" i="9" s="1"/>
  <c r="R20" i="9"/>
  <c r="X20" i="9"/>
  <c r="R21" i="1"/>
  <c r="O19" i="1"/>
  <c r="P18" i="1"/>
  <c r="R22" i="1" s="1"/>
  <c r="J19" i="1"/>
  <c r="K18" i="1"/>
  <c r="M22" i="1" s="1"/>
  <c r="C29" i="13" l="1"/>
  <c r="AH25" i="14"/>
  <c r="AJ29" i="14" s="1"/>
  <c r="AK29" i="14" s="1"/>
  <c r="C29" i="14" s="1"/>
  <c r="AG26" i="14"/>
  <c r="Z26" i="14"/>
  <c r="AA25" i="14"/>
  <c r="AC33" i="14" s="1"/>
  <c r="AD33" i="14" s="1"/>
  <c r="M23" i="14"/>
  <c r="O31" i="14" s="1"/>
  <c r="P31" i="14" s="1"/>
  <c r="L24" i="14"/>
  <c r="S26" i="14"/>
  <c r="T25" i="14"/>
  <c r="V33" i="14" s="1"/>
  <c r="W33" i="14" s="1"/>
  <c r="L22" i="13"/>
  <c r="N30" i="13" s="1"/>
  <c r="O30" i="13" s="1"/>
  <c r="K23" i="13"/>
  <c r="X23" i="13"/>
  <c r="Z31" i="13" s="1"/>
  <c r="AA31" i="13" s="1"/>
  <c r="W24" i="13"/>
  <c r="AD24" i="13"/>
  <c r="AF32" i="13" s="1"/>
  <c r="AG32" i="13" s="1"/>
  <c r="AC25" i="13"/>
  <c r="Q23" i="13"/>
  <c r="R22" i="13"/>
  <c r="T30" i="13" s="1"/>
  <c r="U30" i="13" s="1"/>
  <c r="N24" i="12"/>
  <c r="O24" i="12" s="1"/>
  <c r="C24" i="12" s="1"/>
  <c r="R21" i="12"/>
  <c r="T25" i="12" s="1"/>
  <c r="U25" i="12" s="1"/>
  <c r="Q22" i="12"/>
  <c r="Q23" i="12" s="1"/>
  <c r="T23" i="9"/>
  <c r="K22" i="12"/>
  <c r="L21" i="12"/>
  <c r="AD21" i="12"/>
  <c r="AF25" i="12" s="1"/>
  <c r="AG25" i="12" s="1"/>
  <c r="Z30" i="12"/>
  <c r="AA30" i="12" s="1"/>
  <c r="R23" i="10"/>
  <c r="T26" i="10" s="1"/>
  <c r="U26" i="10" s="1"/>
  <c r="Q24" i="10"/>
  <c r="K23" i="10"/>
  <c r="L22" i="10"/>
  <c r="N25" i="10" s="1"/>
  <c r="X21" i="10"/>
  <c r="Z24" i="10" s="1"/>
  <c r="W22" i="10"/>
  <c r="AD21" i="10"/>
  <c r="AF24" i="10" s="1"/>
  <c r="AC22" i="10"/>
  <c r="Z23" i="9"/>
  <c r="X21" i="9"/>
  <c r="R21" i="9"/>
  <c r="AD21" i="9"/>
  <c r="AF29" i="9" s="1"/>
  <c r="AG29" i="9" s="1"/>
  <c r="L21" i="9"/>
  <c r="J20" i="1"/>
  <c r="K19" i="1"/>
  <c r="M23" i="1" s="1"/>
  <c r="O20" i="1"/>
  <c r="P19" i="1"/>
  <c r="AH26" i="14" l="1"/>
  <c r="AJ30" i="14" s="1"/>
  <c r="AK30" i="14" s="1"/>
  <c r="C30" i="14" s="1"/>
  <c r="AG27" i="14"/>
  <c r="M24" i="14"/>
  <c r="O32" i="14" s="1"/>
  <c r="P32" i="14" s="1"/>
  <c r="L25" i="14"/>
  <c r="Z27" i="14"/>
  <c r="AA26" i="14"/>
  <c r="AC34" i="14" s="1"/>
  <c r="AD34" i="14" s="1"/>
  <c r="S27" i="14"/>
  <c r="T26" i="14"/>
  <c r="V34" i="14" s="1"/>
  <c r="W34" i="14" s="1"/>
  <c r="AC26" i="13"/>
  <c r="AD25" i="13"/>
  <c r="AF33" i="13" s="1"/>
  <c r="AG33" i="13" s="1"/>
  <c r="R23" i="13"/>
  <c r="T31" i="13" s="1"/>
  <c r="U31" i="13" s="1"/>
  <c r="Q24" i="13"/>
  <c r="W25" i="13"/>
  <c r="X24" i="13"/>
  <c r="Z32" i="13" s="1"/>
  <c r="AA32" i="13" s="1"/>
  <c r="K24" i="13"/>
  <c r="L23" i="13"/>
  <c r="N31" i="13" s="1"/>
  <c r="O31" i="13" s="1"/>
  <c r="C30" i="13"/>
  <c r="N25" i="12"/>
  <c r="O25" i="12" s="1"/>
  <c r="C25" i="12" s="1"/>
  <c r="R22" i="12"/>
  <c r="T26" i="12" s="1"/>
  <c r="U26" i="12" s="1"/>
  <c r="R23" i="12"/>
  <c r="T27" i="12" s="1"/>
  <c r="U27" i="12" s="1"/>
  <c r="T24" i="9"/>
  <c r="L22" i="12"/>
  <c r="K23" i="12"/>
  <c r="Z31" i="12"/>
  <c r="AA31" i="12" s="1"/>
  <c r="AD22" i="12"/>
  <c r="AF26" i="12" s="1"/>
  <c r="AG26" i="12" s="1"/>
  <c r="Q24" i="12"/>
  <c r="N29" i="9"/>
  <c r="K24" i="10"/>
  <c r="L23" i="10"/>
  <c r="N26" i="10" s="1"/>
  <c r="O26" i="10" s="1"/>
  <c r="R24" i="10"/>
  <c r="T27" i="10" s="1"/>
  <c r="U27" i="10" s="1"/>
  <c r="Q25" i="10"/>
  <c r="AC23" i="10"/>
  <c r="AD22" i="10"/>
  <c r="AF25" i="10" s="1"/>
  <c r="W23" i="10"/>
  <c r="X22" i="10"/>
  <c r="Z25" i="10" s="1"/>
  <c r="Z24" i="9"/>
  <c r="L22" i="9"/>
  <c r="N30" i="9" s="1"/>
  <c r="AD22" i="9"/>
  <c r="AF30" i="9" s="1"/>
  <c r="AG30" i="9" s="1"/>
  <c r="R22" i="9"/>
  <c r="X22" i="9"/>
  <c r="R23" i="1"/>
  <c r="O21" i="1"/>
  <c r="P20" i="1"/>
  <c r="J21" i="1"/>
  <c r="K20" i="1"/>
  <c r="M24" i="1" s="1"/>
  <c r="AG28" i="14" l="1"/>
  <c r="AH27" i="14"/>
  <c r="AJ31" i="14" s="1"/>
  <c r="AK31" i="14" s="1"/>
  <c r="C31" i="14" s="1"/>
  <c r="S28" i="14"/>
  <c r="T27" i="14"/>
  <c r="V35" i="14" s="1"/>
  <c r="W35" i="14" s="1"/>
  <c r="Z28" i="14"/>
  <c r="AA27" i="14"/>
  <c r="AC35" i="14" s="1"/>
  <c r="AD35" i="14" s="1"/>
  <c r="M25" i="14"/>
  <c r="O33" i="14" s="1"/>
  <c r="P33" i="14" s="1"/>
  <c r="L26" i="14"/>
  <c r="C31" i="13"/>
  <c r="K25" i="13"/>
  <c r="L24" i="13"/>
  <c r="N32" i="13" s="1"/>
  <c r="O32" i="13" s="1"/>
  <c r="W26" i="13"/>
  <c r="X25" i="13"/>
  <c r="Z33" i="13" s="1"/>
  <c r="AA33" i="13" s="1"/>
  <c r="Q25" i="13"/>
  <c r="R24" i="13"/>
  <c r="T32" i="13" s="1"/>
  <c r="U32" i="13" s="1"/>
  <c r="AC27" i="13"/>
  <c r="AD26" i="13"/>
  <c r="AF34" i="13" s="1"/>
  <c r="AG34" i="13" s="1"/>
  <c r="N26" i="12"/>
  <c r="O26" i="12" s="1"/>
  <c r="C26" i="12" s="1"/>
  <c r="R24" i="12"/>
  <c r="T28" i="12" s="1"/>
  <c r="U28" i="12" s="1"/>
  <c r="T25" i="9"/>
  <c r="L23" i="12"/>
  <c r="K24" i="12"/>
  <c r="AD23" i="12"/>
  <c r="AF27" i="12" s="1"/>
  <c r="AG27" i="12" s="1"/>
  <c r="Z32" i="12"/>
  <c r="AA32" i="12" s="1"/>
  <c r="Q25" i="12"/>
  <c r="K25" i="10"/>
  <c r="L24" i="10"/>
  <c r="N27" i="10" s="1"/>
  <c r="O27" i="10" s="1"/>
  <c r="W24" i="10"/>
  <c r="X23" i="10"/>
  <c r="Z26" i="10" s="1"/>
  <c r="AA26" i="10" s="1"/>
  <c r="R25" i="10"/>
  <c r="T28" i="10" s="1"/>
  <c r="U28" i="10" s="1"/>
  <c r="Q26" i="10"/>
  <c r="AC24" i="10"/>
  <c r="AD23" i="10"/>
  <c r="AF26" i="10" s="1"/>
  <c r="AG26" i="10" s="1"/>
  <c r="Z25" i="9"/>
  <c r="R23" i="9"/>
  <c r="X23" i="9"/>
  <c r="AD23" i="9"/>
  <c r="AF31" i="9" s="1"/>
  <c r="AG31" i="9" s="1"/>
  <c r="L23" i="9"/>
  <c r="R24" i="1"/>
  <c r="J22" i="1"/>
  <c r="K21" i="1"/>
  <c r="M25" i="1" s="1"/>
  <c r="O22" i="1"/>
  <c r="P21" i="1"/>
  <c r="C32" i="13" l="1"/>
  <c r="AG29" i="14"/>
  <c r="AH28" i="14"/>
  <c r="AJ32" i="14" s="1"/>
  <c r="AK32" i="14" s="1"/>
  <c r="C32" i="14" s="1"/>
  <c r="Z29" i="14"/>
  <c r="AA28" i="14"/>
  <c r="AC36" i="14" s="1"/>
  <c r="AD36" i="14" s="1"/>
  <c r="T28" i="14"/>
  <c r="V36" i="14" s="1"/>
  <c r="W36" i="14" s="1"/>
  <c r="S29" i="14"/>
  <c r="M26" i="14"/>
  <c r="O34" i="14" s="1"/>
  <c r="P34" i="14" s="1"/>
  <c r="L27" i="14"/>
  <c r="AC28" i="13"/>
  <c r="AD27" i="13"/>
  <c r="AF35" i="13" s="1"/>
  <c r="AG35" i="13" s="1"/>
  <c r="Q26" i="13"/>
  <c r="R25" i="13"/>
  <c r="T33" i="13" s="1"/>
  <c r="U33" i="13" s="1"/>
  <c r="W27" i="13"/>
  <c r="X26" i="13"/>
  <c r="Z34" i="13" s="1"/>
  <c r="AA34" i="13" s="1"/>
  <c r="K26" i="13"/>
  <c r="L25" i="13"/>
  <c r="N33" i="13" s="1"/>
  <c r="O33" i="13" s="1"/>
  <c r="N27" i="12"/>
  <c r="O27" i="12" s="1"/>
  <c r="C27" i="12" s="1"/>
  <c r="R25" i="12"/>
  <c r="T29" i="12" s="1"/>
  <c r="U29" i="12" s="1"/>
  <c r="C26" i="10"/>
  <c r="T26" i="9"/>
  <c r="U26" i="9" s="1"/>
  <c r="K25" i="12"/>
  <c r="L24" i="12"/>
  <c r="Z33" i="12"/>
  <c r="AA33" i="12" s="1"/>
  <c r="Q26" i="12"/>
  <c r="AD24" i="12"/>
  <c r="AF28" i="12" s="1"/>
  <c r="N31" i="9"/>
  <c r="K26" i="10"/>
  <c r="L25" i="10"/>
  <c r="N28" i="10" s="1"/>
  <c r="O28" i="10" s="1"/>
  <c r="AD24" i="10"/>
  <c r="AF27" i="10" s="1"/>
  <c r="AG27" i="10" s="1"/>
  <c r="AC25" i="10"/>
  <c r="R26" i="10"/>
  <c r="T29" i="10" s="1"/>
  <c r="U29" i="10" s="1"/>
  <c r="Q27" i="10"/>
  <c r="W25" i="10"/>
  <c r="X24" i="10"/>
  <c r="Z27" i="10" s="1"/>
  <c r="AA27" i="10" s="1"/>
  <c r="Z26" i="9"/>
  <c r="L24" i="9"/>
  <c r="N32" i="9" s="1"/>
  <c r="AD24" i="9"/>
  <c r="AF32" i="9" s="1"/>
  <c r="AG32" i="9" s="1"/>
  <c r="X24" i="9"/>
  <c r="R24" i="9"/>
  <c r="R25" i="1"/>
  <c r="O23" i="1"/>
  <c r="P22" i="1"/>
  <c r="R26" i="1" s="1"/>
  <c r="J23" i="1"/>
  <c r="K22" i="1"/>
  <c r="M26" i="1" s="1"/>
  <c r="C33" i="13" l="1"/>
  <c r="AH29" i="14"/>
  <c r="AJ33" i="14" s="1"/>
  <c r="AK33" i="14" s="1"/>
  <c r="C33" i="14" s="1"/>
  <c r="AG30" i="14"/>
  <c r="M27" i="14"/>
  <c r="O35" i="14" s="1"/>
  <c r="P35" i="14" s="1"/>
  <c r="L28" i="14"/>
  <c r="S30" i="14"/>
  <c r="T29" i="14"/>
  <c r="V37" i="14" s="1"/>
  <c r="W37" i="14" s="1"/>
  <c r="Z30" i="14"/>
  <c r="AA29" i="14"/>
  <c r="AC37" i="14" s="1"/>
  <c r="AD37" i="14" s="1"/>
  <c r="K27" i="13"/>
  <c r="L26" i="13"/>
  <c r="N34" i="13" s="1"/>
  <c r="O34" i="13" s="1"/>
  <c r="W28" i="13"/>
  <c r="X27" i="13"/>
  <c r="Z35" i="13" s="1"/>
  <c r="AA35" i="13" s="1"/>
  <c r="R26" i="13"/>
  <c r="T34" i="13" s="1"/>
  <c r="U34" i="13" s="1"/>
  <c r="Q27" i="13"/>
  <c r="AD28" i="13"/>
  <c r="AF36" i="13" s="1"/>
  <c r="AG36" i="13" s="1"/>
  <c r="AC29" i="13"/>
  <c r="N28" i="12"/>
  <c r="O28" i="12" s="1"/>
  <c r="R26" i="12"/>
  <c r="T30" i="12" s="1"/>
  <c r="U30" i="12" s="1"/>
  <c r="C27" i="10"/>
  <c r="T27" i="9"/>
  <c r="U27" i="9" s="1"/>
  <c r="AG28" i="12"/>
  <c r="L25" i="12"/>
  <c r="K26" i="12"/>
  <c r="Q27" i="12"/>
  <c r="AD25" i="12"/>
  <c r="AF29" i="12" s="1"/>
  <c r="Z34" i="12"/>
  <c r="AA34" i="12" s="1"/>
  <c r="K27" i="10"/>
  <c r="L26" i="10"/>
  <c r="N29" i="10" s="1"/>
  <c r="O29" i="10" s="1"/>
  <c r="W26" i="10"/>
  <c r="X25" i="10"/>
  <c r="Z28" i="10" s="1"/>
  <c r="AA28" i="10" s="1"/>
  <c r="R27" i="10"/>
  <c r="T30" i="10" s="1"/>
  <c r="U30" i="10" s="1"/>
  <c r="Q28" i="10"/>
  <c r="AD25" i="10"/>
  <c r="AF28" i="10" s="1"/>
  <c r="AG28" i="10" s="1"/>
  <c r="AC26" i="10"/>
  <c r="Z27" i="9"/>
  <c r="X25" i="9"/>
  <c r="AD25" i="9"/>
  <c r="AF33" i="9" s="1"/>
  <c r="AG33" i="9" s="1"/>
  <c r="R25" i="9"/>
  <c r="L25" i="9"/>
  <c r="N33" i="9" s="1"/>
  <c r="J24" i="1"/>
  <c r="K23" i="1"/>
  <c r="M27" i="1" s="1"/>
  <c r="O24" i="1"/>
  <c r="P23" i="1"/>
  <c r="R27" i="1" s="1"/>
  <c r="C34" i="13" l="1"/>
  <c r="AH30" i="14"/>
  <c r="AJ34" i="14" s="1"/>
  <c r="AK34" i="14" s="1"/>
  <c r="C34" i="14" s="1"/>
  <c r="AG31" i="14"/>
  <c r="S31" i="14"/>
  <c r="T30" i="14"/>
  <c r="V38" i="14" s="1"/>
  <c r="W38" i="14" s="1"/>
  <c r="Z31" i="14"/>
  <c r="AA30" i="14"/>
  <c r="AC38" i="14" s="1"/>
  <c r="AD38" i="14" s="1"/>
  <c r="L29" i="14"/>
  <c r="M28" i="14"/>
  <c r="O36" i="14" s="1"/>
  <c r="P36" i="14" s="1"/>
  <c r="AC30" i="13"/>
  <c r="AD29" i="13"/>
  <c r="AF37" i="13" s="1"/>
  <c r="AG37" i="13" s="1"/>
  <c r="R27" i="13"/>
  <c r="T35" i="13" s="1"/>
  <c r="U35" i="13" s="1"/>
  <c r="Q28" i="13"/>
  <c r="W29" i="13"/>
  <c r="X28" i="13"/>
  <c r="Z36" i="13" s="1"/>
  <c r="AA36" i="13" s="1"/>
  <c r="L27" i="13"/>
  <c r="N35" i="13" s="1"/>
  <c r="O35" i="13" s="1"/>
  <c r="K28" i="13"/>
  <c r="C28" i="12"/>
  <c r="N29" i="12"/>
  <c r="O29" i="12" s="1"/>
  <c r="R27" i="12"/>
  <c r="T31" i="12" s="1"/>
  <c r="U31" i="12" s="1"/>
  <c r="C28" i="10"/>
  <c r="T28" i="9"/>
  <c r="U28" i="9" s="1"/>
  <c r="AG29" i="12"/>
  <c r="K27" i="12"/>
  <c r="L26" i="12"/>
  <c r="AD26" i="12"/>
  <c r="AF30" i="12" s="1"/>
  <c r="Z35" i="12"/>
  <c r="AA35" i="12" s="1"/>
  <c r="Q28" i="12"/>
  <c r="K28" i="10"/>
  <c r="L27" i="10"/>
  <c r="N30" i="10" s="1"/>
  <c r="O30" i="10" s="1"/>
  <c r="AD26" i="10"/>
  <c r="AF29" i="10" s="1"/>
  <c r="AG29" i="10" s="1"/>
  <c r="AC27" i="10"/>
  <c r="Q29" i="10"/>
  <c r="R28" i="10"/>
  <c r="T31" i="10" s="1"/>
  <c r="U31" i="10" s="1"/>
  <c r="W27" i="10"/>
  <c r="X26" i="10"/>
  <c r="Z29" i="10" s="1"/>
  <c r="AA29" i="10" s="1"/>
  <c r="Z28" i="9"/>
  <c r="L26" i="9"/>
  <c r="N34" i="9" s="1"/>
  <c r="R26" i="9"/>
  <c r="AD26" i="9"/>
  <c r="AF34" i="9" s="1"/>
  <c r="AG34" i="9" s="1"/>
  <c r="X26" i="9"/>
  <c r="O25" i="1"/>
  <c r="P24" i="1"/>
  <c r="R28" i="1" s="1"/>
  <c r="J25" i="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66" i="1" s="1"/>
  <c r="J67" i="1" s="1"/>
  <c r="K24" i="1"/>
  <c r="M28" i="1" s="1"/>
  <c r="C35" i="13" l="1"/>
  <c r="AG32" i="14"/>
  <c r="AH31" i="14"/>
  <c r="AJ35" i="14" s="1"/>
  <c r="AK35" i="14" s="1"/>
  <c r="C35" i="14" s="1"/>
  <c r="M29" i="14"/>
  <c r="O37" i="14" s="1"/>
  <c r="P37" i="14" s="1"/>
  <c r="L30" i="14"/>
  <c r="Z32" i="14"/>
  <c r="AA31" i="14"/>
  <c r="AC39" i="14" s="1"/>
  <c r="AD39" i="14" s="1"/>
  <c r="S32" i="14"/>
  <c r="T31" i="14"/>
  <c r="V39" i="14" s="1"/>
  <c r="W39" i="14" s="1"/>
  <c r="R28" i="13"/>
  <c r="T36" i="13" s="1"/>
  <c r="U36" i="13" s="1"/>
  <c r="Q29" i="13"/>
  <c r="L28" i="13"/>
  <c r="N36" i="13" s="1"/>
  <c r="O36" i="13" s="1"/>
  <c r="K29" i="13"/>
  <c r="X29" i="13"/>
  <c r="Z37" i="13" s="1"/>
  <c r="AA37" i="13" s="1"/>
  <c r="W30" i="13"/>
  <c r="AD30" i="13"/>
  <c r="AF38" i="13" s="1"/>
  <c r="AG38" i="13" s="1"/>
  <c r="AC31" i="13"/>
  <c r="N30" i="12"/>
  <c r="O30" i="12" s="1"/>
  <c r="R28" i="12"/>
  <c r="T32" i="12" s="1"/>
  <c r="U32" i="12" s="1"/>
  <c r="C29" i="10"/>
  <c r="C29" i="12"/>
  <c r="T29" i="9"/>
  <c r="U29" i="9" s="1"/>
  <c r="AG30" i="12"/>
  <c r="K28" i="12"/>
  <c r="L27" i="12"/>
  <c r="Z36" i="12"/>
  <c r="AA36" i="12" s="1"/>
  <c r="Q29" i="12"/>
  <c r="AD27" i="12"/>
  <c r="AF31" i="12" s="1"/>
  <c r="AD27" i="10"/>
  <c r="AF30" i="10" s="1"/>
  <c r="AG30" i="10" s="1"/>
  <c r="AC28" i="10"/>
  <c r="L28" i="10"/>
  <c r="N31" i="10" s="1"/>
  <c r="O31" i="10" s="1"/>
  <c r="K29" i="10"/>
  <c r="W28" i="10"/>
  <c r="X27" i="10"/>
  <c r="Z30" i="10" s="1"/>
  <c r="AA30" i="10" s="1"/>
  <c r="R29" i="10"/>
  <c r="T32" i="10" s="1"/>
  <c r="U32" i="10" s="1"/>
  <c r="Q30" i="10"/>
  <c r="Z29" i="9"/>
  <c r="X27" i="9"/>
  <c r="AD27" i="9"/>
  <c r="AF35" i="9" s="1"/>
  <c r="AG35" i="9" s="1"/>
  <c r="R27" i="9"/>
  <c r="L27" i="9"/>
  <c r="K25" i="1"/>
  <c r="M29" i="1" s="1"/>
  <c r="O26" i="1"/>
  <c r="P25" i="1"/>
  <c r="K26" i="1"/>
  <c r="C36" i="13" l="1"/>
  <c r="AH32" i="14"/>
  <c r="AJ36" i="14" s="1"/>
  <c r="AK36" i="14" s="1"/>
  <c r="C36" i="14" s="1"/>
  <c r="AG33" i="14"/>
  <c r="Z33" i="14"/>
  <c r="AA32" i="14"/>
  <c r="AC40" i="14" s="1"/>
  <c r="AD40" i="14" s="1"/>
  <c r="T32" i="14"/>
  <c r="V40" i="14" s="1"/>
  <c r="W40" i="14" s="1"/>
  <c r="S33" i="14"/>
  <c r="M30" i="14"/>
  <c r="O38" i="14" s="1"/>
  <c r="P38" i="14" s="1"/>
  <c r="L31" i="14"/>
  <c r="K30" i="13"/>
  <c r="L29" i="13"/>
  <c r="N37" i="13" s="1"/>
  <c r="O37" i="13" s="1"/>
  <c r="AC32" i="13"/>
  <c r="AD31" i="13"/>
  <c r="AF39" i="13" s="1"/>
  <c r="AG39" i="13" s="1"/>
  <c r="W31" i="13"/>
  <c r="X30" i="13"/>
  <c r="Z38" i="13" s="1"/>
  <c r="AA38" i="13" s="1"/>
  <c r="R29" i="13"/>
  <c r="T37" i="13" s="1"/>
  <c r="U37" i="13" s="1"/>
  <c r="Q30" i="13"/>
  <c r="N31" i="12"/>
  <c r="O31" i="12" s="1"/>
  <c r="R29" i="12"/>
  <c r="T33" i="12" s="1"/>
  <c r="U33" i="12" s="1"/>
  <c r="C30" i="10"/>
  <c r="C30" i="12"/>
  <c r="T30" i="9"/>
  <c r="U30" i="9" s="1"/>
  <c r="AG31" i="12"/>
  <c r="L28" i="12"/>
  <c r="K29" i="12"/>
  <c r="Q30" i="12"/>
  <c r="AD28" i="12"/>
  <c r="AF32" i="12" s="1"/>
  <c r="Z37" i="12"/>
  <c r="AA37" i="12" s="1"/>
  <c r="N35" i="9"/>
  <c r="X28" i="10"/>
  <c r="Z31" i="10" s="1"/>
  <c r="AA31" i="10" s="1"/>
  <c r="W29" i="10"/>
  <c r="K30" i="10"/>
  <c r="L29" i="10"/>
  <c r="N32" i="10" s="1"/>
  <c r="O32" i="10" s="1"/>
  <c r="Q31" i="10"/>
  <c r="R30" i="10"/>
  <c r="T33" i="10" s="1"/>
  <c r="U33" i="10" s="1"/>
  <c r="AC29" i="10"/>
  <c r="AD28" i="10"/>
  <c r="AF31" i="10" s="1"/>
  <c r="AG31" i="10" s="1"/>
  <c r="R29" i="1"/>
  <c r="Z30" i="9"/>
  <c r="L28" i="9"/>
  <c r="N36" i="9" s="1"/>
  <c r="R28" i="9"/>
  <c r="AD28" i="9"/>
  <c r="AF36" i="9" s="1"/>
  <c r="AG36" i="9" s="1"/>
  <c r="X28" i="9"/>
  <c r="O27" i="1"/>
  <c r="P26" i="1"/>
  <c r="K27" i="1"/>
  <c r="M30" i="1"/>
  <c r="AG34" i="14" l="1"/>
  <c r="AH33" i="14"/>
  <c r="AJ37" i="14" s="1"/>
  <c r="AK37" i="14" s="1"/>
  <c r="C37" i="14" s="1"/>
  <c r="L32" i="14"/>
  <c r="M31" i="14"/>
  <c r="O39" i="14" s="1"/>
  <c r="P39" i="14" s="1"/>
  <c r="S34" i="14"/>
  <c r="T33" i="14"/>
  <c r="V41" i="14" s="1"/>
  <c r="W41" i="14" s="1"/>
  <c r="Z34" i="14"/>
  <c r="AA33" i="14"/>
  <c r="AC41" i="14" s="1"/>
  <c r="AD41" i="14" s="1"/>
  <c r="R30" i="13"/>
  <c r="T38" i="13" s="1"/>
  <c r="U38" i="13" s="1"/>
  <c r="Q31" i="13"/>
  <c r="AC33" i="13"/>
  <c r="AD32" i="13"/>
  <c r="AF40" i="13" s="1"/>
  <c r="AG40" i="13" s="1"/>
  <c r="C37" i="13"/>
  <c r="W32" i="13"/>
  <c r="X31" i="13"/>
  <c r="Z39" i="13" s="1"/>
  <c r="AA39" i="13" s="1"/>
  <c r="K31" i="13"/>
  <c r="L30" i="13"/>
  <c r="N38" i="13" s="1"/>
  <c r="O38" i="13" s="1"/>
  <c r="N32" i="12"/>
  <c r="O32" i="12" s="1"/>
  <c r="R30" i="12"/>
  <c r="T34" i="12" s="1"/>
  <c r="U34" i="12" s="1"/>
  <c r="C31" i="12"/>
  <c r="T31" i="9"/>
  <c r="U31" i="9" s="1"/>
  <c r="AG32" i="12"/>
  <c r="K30" i="12"/>
  <c r="L30" i="12" s="1"/>
  <c r="L29" i="12"/>
  <c r="Q31" i="12"/>
  <c r="AD29" i="12"/>
  <c r="AF33" i="12" s="1"/>
  <c r="Z38" i="12"/>
  <c r="AA38" i="12" s="1"/>
  <c r="C31" i="10"/>
  <c r="AD29" i="10"/>
  <c r="AF32" i="10" s="1"/>
  <c r="AG32" i="10" s="1"/>
  <c r="AC30" i="10"/>
  <c r="Q32" i="10"/>
  <c r="R31" i="10"/>
  <c r="T34" i="10" s="1"/>
  <c r="U34" i="10" s="1"/>
  <c r="L30" i="10"/>
  <c r="N33" i="10" s="1"/>
  <c r="O33" i="10" s="1"/>
  <c r="K31" i="10"/>
  <c r="W30" i="10"/>
  <c r="X29" i="10"/>
  <c r="Z32" i="10" s="1"/>
  <c r="AA32" i="10" s="1"/>
  <c r="R30" i="1"/>
  <c r="Z31" i="9"/>
  <c r="AD29" i="9"/>
  <c r="AF37" i="9" s="1"/>
  <c r="AG37" i="9" s="1"/>
  <c r="X29" i="9"/>
  <c r="R29" i="9"/>
  <c r="L29" i="9"/>
  <c r="O28" i="1"/>
  <c r="P27" i="1"/>
  <c r="R31" i="1" s="1"/>
  <c r="M31" i="1"/>
  <c r="K28" i="1"/>
  <c r="C38" i="13" l="1"/>
  <c r="AG35" i="14"/>
  <c r="AH34" i="14"/>
  <c r="AJ38" i="14" s="1"/>
  <c r="AK38" i="14" s="1"/>
  <c r="C38" i="14" s="1"/>
  <c r="AA34" i="14"/>
  <c r="AC42" i="14" s="1"/>
  <c r="AD42" i="14" s="1"/>
  <c r="Z35" i="14"/>
  <c r="S35" i="14"/>
  <c r="T34" i="14"/>
  <c r="V42" i="14" s="1"/>
  <c r="W42" i="14" s="1"/>
  <c r="L33" i="14"/>
  <c r="M32" i="14"/>
  <c r="O40" i="14" s="1"/>
  <c r="P40" i="14" s="1"/>
  <c r="K32" i="13"/>
  <c r="L31" i="13"/>
  <c r="N39" i="13" s="1"/>
  <c r="O39" i="13" s="1"/>
  <c r="W33" i="13"/>
  <c r="X32" i="13"/>
  <c r="Z40" i="13" s="1"/>
  <c r="AA40" i="13" s="1"/>
  <c r="AC34" i="13"/>
  <c r="AD33" i="13"/>
  <c r="AF41" i="13" s="1"/>
  <c r="AG41" i="13" s="1"/>
  <c r="R31" i="13"/>
  <c r="T39" i="13" s="1"/>
  <c r="U39" i="13" s="1"/>
  <c r="Q32" i="13"/>
  <c r="N33" i="12"/>
  <c r="O33" i="12" s="1"/>
  <c r="N34" i="12"/>
  <c r="R31" i="12"/>
  <c r="T35" i="12" s="1"/>
  <c r="U35" i="12" s="1"/>
  <c r="C32" i="10"/>
  <c r="C32" i="12"/>
  <c r="T32" i="9"/>
  <c r="U32" i="9" s="1"/>
  <c r="AG33" i="12"/>
  <c r="K31" i="12"/>
  <c r="AD30" i="12"/>
  <c r="AF34" i="12" s="1"/>
  <c r="Q32" i="12"/>
  <c r="Z39" i="12"/>
  <c r="AA39" i="12" s="1"/>
  <c r="N37" i="9"/>
  <c r="L31" i="10"/>
  <c r="N34" i="10" s="1"/>
  <c r="O34" i="10" s="1"/>
  <c r="K32" i="10"/>
  <c r="R32" i="10"/>
  <c r="T35" i="10" s="1"/>
  <c r="U35" i="10" s="1"/>
  <c r="Q33" i="10"/>
  <c r="X30" i="10"/>
  <c r="Z33" i="10" s="1"/>
  <c r="AA33" i="10" s="1"/>
  <c r="W31" i="10"/>
  <c r="AC31" i="10"/>
  <c r="AD30" i="10"/>
  <c r="AF33" i="10" s="1"/>
  <c r="AG33" i="10" s="1"/>
  <c r="Z32" i="9"/>
  <c r="L30" i="9"/>
  <c r="R30" i="9"/>
  <c r="X30" i="9"/>
  <c r="AD30" i="9"/>
  <c r="AF38" i="9" s="1"/>
  <c r="AG38" i="9" s="1"/>
  <c r="O29" i="1"/>
  <c r="P28" i="1"/>
  <c r="R32" i="1" s="1"/>
  <c r="K29" i="1"/>
  <c r="M32" i="1"/>
  <c r="AG36" i="14" l="1"/>
  <c r="AH35" i="14"/>
  <c r="AJ39" i="14" s="1"/>
  <c r="AK39" i="14" s="1"/>
  <c r="C39" i="14" s="1"/>
  <c r="M33" i="14"/>
  <c r="O41" i="14" s="1"/>
  <c r="P41" i="14" s="1"/>
  <c r="L34" i="14"/>
  <c r="T35" i="14"/>
  <c r="V43" i="14" s="1"/>
  <c r="W43" i="14" s="1"/>
  <c r="S36" i="14"/>
  <c r="Z36" i="14"/>
  <c r="AA35" i="14"/>
  <c r="AC43" i="14" s="1"/>
  <c r="AD43" i="14" s="1"/>
  <c r="R32" i="13"/>
  <c r="T40" i="13" s="1"/>
  <c r="U40" i="13" s="1"/>
  <c r="Q33" i="13"/>
  <c r="X33" i="13"/>
  <c r="Z41" i="13" s="1"/>
  <c r="AA41" i="13" s="1"/>
  <c r="W34" i="13"/>
  <c r="C39" i="13"/>
  <c r="AC35" i="13"/>
  <c r="AD34" i="13"/>
  <c r="AF42" i="13" s="1"/>
  <c r="AG42" i="13" s="1"/>
  <c r="K33" i="13"/>
  <c r="L32" i="13"/>
  <c r="N40" i="13" s="1"/>
  <c r="O40" i="13" s="1"/>
  <c r="R32" i="12"/>
  <c r="T36" i="12" s="1"/>
  <c r="U36" i="12" s="1"/>
  <c r="C33" i="12"/>
  <c r="T33" i="9"/>
  <c r="U33" i="9" s="1"/>
  <c r="AG34" i="12"/>
  <c r="O34" i="12"/>
  <c r="L31" i="12"/>
  <c r="K32" i="12"/>
  <c r="AD31" i="12"/>
  <c r="AF35" i="12" s="1"/>
  <c r="Q33" i="12"/>
  <c r="Z40" i="12"/>
  <c r="AA40" i="12" s="1"/>
  <c r="N38" i="9"/>
  <c r="C33" i="10"/>
  <c r="X31" i="10"/>
  <c r="Z34" i="10" s="1"/>
  <c r="AA34" i="10" s="1"/>
  <c r="W32" i="10"/>
  <c r="Q34" i="10"/>
  <c r="R33" i="10"/>
  <c r="T36" i="10" s="1"/>
  <c r="U36" i="10" s="1"/>
  <c r="AC32" i="10"/>
  <c r="AD31" i="10"/>
  <c r="AF34" i="10" s="1"/>
  <c r="AG34" i="10" s="1"/>
  <c r="K33" i="10"/>
  <c r="L32" i="10"/>
  <c r="N35" i="10" s="1"/>
  <c r="O35" i="10" s="1"/>
  <c r="Z33" i="9"/>
  <c r="X31" i="9"/>
  <c r="R31" i="9"/>
  <c r="AD31" i="9"/>
  <c r="AF39" i="9" s="1"/>
  <c r="AG39" i="9" s="1"/>
  <c r="L31" i="9"/>
  <c r="O30" i="1"/>
  <c r="P29" i="1"/>
  <c r="R33" i="1" s="1"/>
  <c r="M33" i="1"/>
  <c r="K30" i="1"/>
  <c r="C40" i="13" l="1"/>
  <c r="AG37" i="14"/>
  <c r="AH36" i="14"/>
  <c r="AJ40" i="14" s="1"/>
  <c r="AK40" i="14" s="1"/>
  <c r="C40" i="14" s="1"/>
  <c r="Z37" i="14"/>
  <c r="AA36" i="14"/>
  <c r="AC44" i="14" s="1"/>
  <c r="AD44" i="14" s="1"/>
  <c r="T36" i="14"/>
  <c r="V44" i="14" s="1"/>
  <c r="W44" i="14" s="1"/>
  <c r="S37" i="14"/>
  <c r="M34" i="14"/>
  <c r="O42" i="14" s="1"/>
  <c r="P42" i="14" s="1"/>
  <c r="L35" i="14"/>
  <c r="W35" i="13"/>
  <c r="X34" i="13"/>
  <c r="Z42" i="13" s="1"/>
  <c r="AA42" i="13" s="1"/>
  <c r="K34" i="13"/>
  <c r="L33" i="13"/>
  <c r="N41" i="13" s="1"/>
  <c r="O41" i="13" s="1"/>
  <c r="AC36" i="13"/>
  <c r="AD35" i="13"/>
  <c r="AF43" i="13" s="1"/>
  <c r="AG43" i="13" s="1"/>
  <c r="R33" i="13"/>
  <c r="T41" i="13" s="1"/>
  <c r="U41" i="13" s="1"/>
  <c r="Q34" i="13"/>
  <c r="N35" i="12"/>
  <c r="O35" i="12" s="1"/>
  <c r="R33" i="12"/>
  <c r="T37" i="12" s="1"/>
  <c r="U37" i="12" s="1"/>
  <c r="C34" i="12"/>
  <c r="T34" i="9"/>
  <c r="U34" i="9" s="1"/>
  <c r="AG35" i="12"/>
  <c r="L32" i="12"/>
  <c r="K33" i="12"/>
  <c r="Q34" i="12"/>
  <c r="AD32" i="12"/>
  <c r="AF36" i="12" s="1"/>
  <c r="Z41" i="12"/>
  <c r="AA41" i="12" s="1"/>
  <c r="N39" i="9"/>
  <c r="C34" i="10"/>
  <c r="L33" i="10"/>
  <c r="N36" i="10" s="1"/>
  <c r="O36" i="10" s="1"/>
  <c r="K34" i="10"/>
  <c r="AD32" i="10"/>
  <c r="AF35" i="10" s="1"/>
  <c r="AG35" i="10" s="1"/>
  <c r="AC33" i="10"/>
  <c r="R34" i="10"/>
  <c r="T37" i="10" s="1"/>
  <c r="U37" i="10" s="1"/>
  <c r="Q35" i="10"/>
  <c r="W33" i="10"/>
  <c r="X32" i="10"/>
  <c r="Z35" i="10" s="1"/>
  <c r="AA35" i="10" s="1"/>
  <c r="Z34" i="9"/>
  <c r="R32" i="9"/>
  <c r="L32" i="9"/>
  <c r="N40" i="9" s="1"/>
  <c r="AD32" i="9"/>
  <c r="AF40" i="9" s="1"/>
  <c r="AG40" i="9" s="1"/>
  <c r="X32" i="9"/>
  <c r="O31" i="1"/>
  <c r="P30" i="1"/>
  <c r="R34" i="1" s="1"/>
  <c r="K31" i="1"/>
  <c r="M34" i="1"/>
  <c r="AH37" i="14" l="1"/>
  <c r="AJ41" i="14" s="1"/>
  <c r="AK41" i="14" s="1"/>
  <c r="C41" i="14" s="1"/>
  <c r="AG38" i="14"/>
  <c r="L36" i="14"/>
  <c r="M35" i="14"/>
  <c r="O43" i="14" s="1"/>
  <c r="P43" i="14" s="1"/>
  <c r="S38" i="14"/>
  <c r="T37" i="14"/>
  <c r="V45" i="14" s="1"/>
  <c r="W45" i="14" s="1"/>
  <c r="Z38" i="14"/>
  <c r="AA37" i="14"/>
  <c r="AC45" i="14" s="1"/>
  <c r="AD45" i="14" s="1"/>
  <c r="R34" i="13"/>
  <c r="T42" i="13" s="1"/>
  <c r="U42" i="13" s="1"/>
  <c r="Q35" i="13"/>
  <c r="C41" i="13"/>
  <c r="K35" i="13"/>
  <c r="L34" i="13"/>
  <c r="N42" i="13" s="1"/>
  <c r="O42" i="13" s="1"/>
  <c r="AC37" i="13"/>
  <c r="AD36" i="13"/>
  <c r="AF44" i="13" s="1"/>
  <c r="AG44" i="13" s="1"/>
  <c r="W36" i="13"/>
  <c r="X35" i="13"/>
  <c r="Z43" i="13" s="1"/>
  <c r="AA43" i="13" s="1"/>
  <c r="N36" i="12"/>
  <c r="O36" i="12" s="1"/>
  <c r="R34" i="12"/>
  <c r="T38" i="12" s="1"/>
  <c r="U38" i="12" s="1"/>
  <c r="C35" i="12"/>
  <c r="T35" i="9"/>
  <c r="U35" i="9" s="1"/>
  <c r="AG36" i="12"/>
  <c r="L33" i="12"/>
  <c r="K34" i="12"/>
  <c r="AD33" i="12"/>
  <c r="AF37" i="12" s="1"/>
  <c r="Q35" i="12"/>
  <c r="Z42" i="12"/>
  <c r="AA42" i="12" s="1"/>
  <c r="C35" i="10"/>
  <c r="X33" i="10"/>
  <c r="Z36" i="10" s="1"/>
  <c r="AA36" i="10" s="1"/>
  <c r="W34" i="10"/>
  <c r="R35" i="10"/>
  <c r="T38" i="10" s="1"/>
  <c r="U38" i="10" s="1"/>
  <c r="Q36" i="10"/>
  <c r="AC34" i="10"/>
  <c r="AD33" i="10"/>
  <c r="AF36" i="10" s="1"/>
  <c r="AG36" i="10" s="1"/>
  <c r="K35" i="10"/>
  <c r="L34" i="10"/>
  <c r="N37" i="10" s="1"/>
  <c r="O37" i="10" s="1"/>
  <c r="Z35" i="9"/>
  <c r="X33" i="9"/>
  <c r="AD33" i="9"/>
  <c r="AF41" i="9" s="1"/>
  <c r="AG41" i="9" s="1"/>
  <c r="L33" i="9"/>
  <c r="N41" i="9" s="1"/>
  <c r="R33" i="9"/>
  <c r="O32" i="1"/>
  <c r="P31" i="1"/>
  <c r="R35" i="1" s="1"/>
  <c r="K32" i="1"/>
  <c r="M35" i="1"/>
  <c r="C42" i="13" l="1"/>
  <c r="AH38" i="14"/>
  <c r="AJ42" i="14" s="1"/>
  <c r="AK42" i="14" s="1"/>
  <c r="C42" i="14" s="1"/>
  <c r="AG39" i="14"/>
  <c r="AA38" i="14"/>
  <c r="AC46" i="14" s="1"/>
  <c r="AD46" i="14" s="1"/>
  <c r="Z39" i="14"/>
  <c r="M36" i="14"/>
  <c r="O44" i="14" s="1"/>
  <c r="P44" i="14" s="1"/>
  <c r="L37" i="14"/>
  <c r="S39" i="14"/>
  <c r="T38" i="14"/>
  <c r="V46" i="14" s="1"/>
  <c r="W46" i="14" s="1"/>
  <c r="AC38" i="13"/>
  <c r="AD37" i="13"/>
  <c r="AF45" i="13" s="1"/>
  <c r="AG45" i="13" s="1"/>
  <c r="W37" i="13"/>
  <c r="X36" i="13"/>
  <c r="Z44" i="13" s="1"/>
  <c r="AA44" i="13" s="1"/>
  <c r="K36" i="13"/>
  <c r="L35" i="13"/>
  <c r="N43" i="13" s="1"/>
  <c r="O43" i="13" s="1"/>
  <c r="R35" i="13"/>
  <c r="T43" i="13" s="1"/>
  <c r="U43" i="13" s="1"/>
  <c r="Q36" i="13"/>
  <c r="N37" i="12"/>
  <c r="O37" i="12" s="1"/>
  <c r="R35" i="12"/>
  <c r="T39" i="12" s="1"/>
  <c r="U39" i="12" s="1"/>
  <c r="C36" i="12"/>
  <c r="T36" i="9"/>
  <c r="U36" i="9" s="1"/>
  <c r="AG37" i="12"/>
  <c r="L34" i="12"/>
  <c r="K35" i="12"/>
  <c r="Q36" i="12"/>
  <c r="Z43" i="12"/>
  <c r="AA43" i="12" s="1"/>
  <c r="AD34" i="12"/>
  <c r="AF38" i="12" s="1"/>
  <c r="C36" i="10"/>
  <c r="K36" i="10"/>
  <c r="L35" i="10"/>
  <c r="N38" i="10" s="1"/>
  <c r="O38" i="10" s="1"/>
  <c r="AD34" i="10"/>
  <c r="AF37" i="10" s="1"/>
  <c r="AG37" i="10" s="1"/>
  <c r="AC35" i="10"/>
  <c r="Q37" i="10"/>
  <c r="R36" i="10"/>
  <c r="T39" i="10" s="1"/>
  <c r="U39" i="10" s="1"/>
  <c r="W35" i="10"/>
  <c r="X34" i="10"/>
  <c r="Z37" i="10" s="1"/>
  <c r="AA37" i="10" s="1"/>
  <c r="Z36" i="9"/>
  <c r="X34" i="9"/>
  <c r="R34" i="9"/>
  <c r="L34" i="9"/>
  <c r="N42" i="9" s="1"/>
  <c r="AD34" i="9"/>
  <c r="AF42" i="9" s="1"/>
  <c r="AG42" i="9" s="1"/>
  <c r="O33" i="1"/>
  <c r="P32" i="1"/>
  <c r="R36" i="1" s="1"/>
  <c r="M36" i="1"/>
  <c r="K33" i="1"/>
  <c r="C43" i="13" l="1"/>
  <c r="AG40" i="14"/>
  <c r="AH39" i="14"/>
  <c r="AJ43" i="14" s="1"/>
  <c r="AK43" i="14" s="1"/>
  <c r="C43" i="14" s="1"/>
  <c r="S40" i="14"/>
  <c r="T39" i="14"/>
  <c r="V47" i="14" s="1"/>
  <c r="W47" i="14" s="1"/>
  <c r="M37" i="14"/>
  <c r="O45" i="14" s="1"/>
  <c r="P45" i="14" s="1"/>
  <c r="L38" i="14"/>
  <c r="Z40" i="14"/>
  <c r="AA39" i="14"/>
  <c r="AC47" i="14" s="1"/>
  <c r="AD47" i="14" s="1"/>
  <c r="R36" i="13"/>
  <c r="T44" i="13" s="1"/>
  <c r="U44" i="13" s="1"/>
  <c r="Q37" i="13"/>
  <c r="X37" i="13"/>
  <c r="Z45" i="13" s="1"/>
  <c r="AA45" i="13" s="1"/>
  <c r="W38" i="13"/>
  <c r="L36" i="13"/>
  <c r="N44" i="13" s="1"/>
  <c r="O44" i="13" s="1"/>
  <c r="K37" i="13"/>
  <c r="AC39" i="13"/>
  <c r="AD38" i="13"/>
  <c r="AF46" i="13" s="1"/>
  <c r="AG46" i="13" s="1"/>
  <c r="N38" i="12"/>
  <c r="O38" i="12" s="1"/>
  <c r="R36" i="12"/>
  <c r="T40" i="12" s="1"/>
  <c r="U40" i="12" s="1"/>
  <c r="C37" i="12"/>
  <c r="T37" i="9"/>
  <c r="U37" i="9" s="1"/>
  <c r="AG38" i="12"/>
  <c r="K36" i="12"/>
  <c r="L35" i="12"/>
  <c r="Z44" i="12"/>
  <c r="AA44" i="12" s="1"/>
  <c r="Q37" i="12"/>
  <c r="AD35" i="12"/>
  <c r="AF39" i="12" s="1"/>
  <c r="C37" i="10"/>
  <c r="R37" i="10"/>
  <c r="T40" i="10" s="1"/>
  <c r="U40" i="10" s="1"/>
  <c r="Q38" i="10"/>
  <c r="W36" i="10"/>
  <c r="X35" i="10"/>
  <c r="Z38" i="10" s="1"/>
  <c r="AA38" i="10" s="1"/>
  <c r="AD35" i="10"/>
  <c r="AF38" i="10" s="1"/>
  <c r="AG38" i="10" s="1"/>
  <c r="AC36" i="10"/>
  <c r="L36" i="10"/>
  <c r="N39" i="10" s="1"/>
  <c r="O39" i="10" s="1"/>
  <c r="K37" i="10"/>
  <c r="Z37" i="9"/>
  <c r="AD35" i="9"/>
  <c r="AF43" i="9" s="1"/>
  <c r="AG43" i="9" s="1"/>
  <c r="L35" i="9"/>
  <c r="R35" i="9"/>
  <c r="X35" i="9"/>
  <c r="O34" i="1"/>
  <c r="P33" i="1"/>
  <c r="R37" i="1" s="1"/>
  <c r="M37" i="1"/>
  <c r="K34" i="1"/>
  <c r="C44" i="13" l="1"/>
  <c r="AG41" i="14"/>
  <c r="AH40" i="14"/>
  <c r="AJ44" i="14" s="1"/>
  <c r="AK44" i="14" s="1"/>
  <c r="C44" i="14" s="1"/>
  <c r="Z41" i="14"/>
  <c r="AA40" i="14"/>
  <c r="AC48" i="14" s="1"/>
  <c r="AD48" i="14" s="1"/>
  <c r="M38" i="14"/>
  <c r="O46" i="14" s="1"/>
  <c r="P46" i="14" s="1"/>
  <c r="L39" i="14"/>
  <c r="T40" i="14"/>
  <c r="V48" i="14" s="1"/>
  <c r="W48" i="14" s="1"/>
  <c r="S41" i="14"/>
  <c r="AD39" i="13"/>
  <c r="AF47" i="13" s="1"/>
  <c r="AG47" i="13" s="1"/>
  <c r="AC40" i="13"/>
  <c r="K38" i="13"/>
  <c r="L37" i="13"/>
  <c r="N45" i="13" s="1"/>
  <c r="O45" i="13" s="1"/>
  <c r="X38" i="13"/>
  <c r="Z46" i="13" s="1"/>
  <c r="AA46" i="13" s="1"/>
  <c r="W39" i="13"/>
  <c r="R37" i="13"/>
  <c r="T45" i="13" s="1"/>
  <c r="U45" i="13" s="1"/>
  <c r="Q38" i="13"/>
  <c r="N39" i="12"/>
  <c r="O39" i="12" s="1"/>
  <c r="R37" i="12"/>
  <c r="T41" i="12" s="1"/>
  <c r="U41" i="12" s="1"/>
  <c r="C38" i="12"/>
  <c r="T38" i="9"/>
  <c r="U38" i="9" s="1"/>
  <c r="AG39" i="12"/>
  <c r="L36" i="12"/>
  <c r="K37" i="12"/>
  <c r="Q38" i="12"/>
  <c r="Z45" i="12"/>
  <c r="AA45" i="12" s="1"/>
  <c r="AD36" i="12"/>
  <c r="AF40" i="12" s="1"/>
  <c r="N43" i="9"/>
  <c r="C38" i="10"/>
  <c r="AC37" i="10"/>
  <c r="AD36" i="10"/>
  <c r="AF39" i="10" s="1"/>
  <c r="AG39" i="10" s="1"/>
  <c r="X36" i="10"/>
  <c r="Z39" i="10" s="1"/>
  <c r="AA39" i="10" s="1"/>
  <c r="W37" i="10"/>
  <c r="Q39" i="10"/>
  <c r="R38" i="10"/>
  <c r="T41" i="10" s="1"/>
  <c r="U41" i="10" s="1"/>
  <c r="K38" i="10"/>
  <c r="L37" i="10"/>
  <c r="N40" i="10" s="1"/>
  <c r="O40" i="10" s="1"/>
  <c r="Z38" i="9"/>
  <c r="X36" i="9"/>
  <c r="R36" i="9"/>
  <c r="L36" i="9"/>
  <c r="N44" i="9" s="1"/>
  <c r="AD36" i="9"/>
  <c r="AF44" i="9" s="1"/>
  <c r="AG44" i="9" s="1"/>
  <c r="O35" i="1"/>
  <c r="P34" i="1"/>
  <c r="R38" i="1" s="1"/>
  <c r="K35" i="1"/>
  <c r="M38" i="1"/>
  <c r="AH41" i="14" l="1"/>
  <c r="AJ45" i="14" s="1"/>
  <c r="AK45" i="14" s="1"/>
  <c r="C45" i="14" s="1"/>
  <c r="AG42" i="14"/>
  <c r="S42" i="14"/>
  <c r="T41" i="14"/>
  <c r="V49" i="14" s="1"/>
  <c r="W49" i="14" s="1"/>
  <c r="L40" i="14"/>
  <c r="M39" i="14"/>
  <c r="O47" i="14" s="1"/>
  <c r="P47" i="14" s="1"/>
  <c r="Z42" i="14"/>
  <c r="AA41" i="14"/>
  <c r="AC49" i="14" s="1"/>
  <c r="AD49" i="14" s="1"/>
  <c r="R38" i="13"/>
  <c r="T46" i="13" s="1"/>
  <c r="U46" i="13" s="1"/>
  <c r="Q39" i="13"/>
  <c r="C45" i="13"/>
  <c r="W40" i="13"/>
  <c r="X39" i="13"/>
  <c r="Z47" i="13" s="1"/>
  <c r="AA47" i="13" s="1"/>
  <c r="K39" i="13"/>
  <c r="L38" i="13"/>
  <c r="N46" i="13" s="1"/>
  <c r="O46" i="13" s="1"/>
  <c r="AC41" i="13"/>
  <c r="AD40" i="13"/>
  <c r="AF48" i="13" s="1"/>
  <c r="AG48" i="13" s="1"/>
  <c r="N40" i="12"/>
  <c r="O40" i="12" s="1"/>
  <c r="R38" i="12"/>
  <c r="T42" i="12" s="1"/>
  <c r="U42" i="12" s="1"/>
  <c r="C39" i="10"/>
  <c r="C39" i="12"/>
  <c r="T39" i="9"/>
  <c r="U39" i="9" s="1"/>
  <c r="AG40" i="12"/>
  <c r="K38" i="12"/>
  <c r="L37" i="12"/>
  <c r="Z46" i="12"/>
  <c r="AA46" i="12" s="1"/>
  <c r="Q39" i="12"/>
  <c r="AD37" i="12"/>
  <c r="AF41" i="12" s="1"/>
  <c r="L38" i="10"/>
  <c r="N41" i="10" s="1"/>
  <c r="O41" i="10" s="1"/>
  <c r="K39" i="10"/>
  <c r="Q40" i="10"/>
  <c r="R39" i="10"/>
  <c r="T42" i="10" s="1"/>
  <c r="U42" i="10" s="1"/>
  <c r="W38" i="10"/>
  <c r="X37" i="10"/>
  <c r="Z40" i="10" s="1"/>
  <c r="AA40" i="10" s="1"/>
  <c r="AD37" i="10"/>
  <c r="AF40" i="10" s="1"/>
  <c r="AG40" i="10" s="1"/>
  <c r="AC38" i="10"/>
  <c r="Z39" i="9"/>
  <c r="L37" i="9"/>
  <c r="AD37" i="9"/>
  <c r="AF45" i="9" s="1"/>
  <c r="AG45" i="9" s="1"/>
  <c r="R37" i="9"/>
  <c r="X37" i="9"/>
  <c r="O36" i="1"/>
  <c r="P35" i="1"/>
  <c r="R39" i="1" s="1"/>
  <c r="M39" i="1"/>
  <c r="K36" i="1"/>
  <c r="C46" i="13" l="1"/>
  <c r="AH42" i="14"/>
  <c r="AJ46" i="14" s="1"/>
  <c r="AK46" i="14" s="1"/>
  <c r="C46" i="14" s="1"/>
  <c r="AG43" i="14"/>
  <c r="L41" i="14"/>
  <c r="M40" i="14"/>
  <c r="O48" i="14" s="1"/>
  <c r="P48" i="14" s="1"/>
  <c r="Z43" i="14"/>
  <c r="AA42" i="14"/>
  <c r="AC50" i="14" s="1"/>
  <c r="AD50" i="14" s="1"/>
  <c r="S43" i="14"/>
  <c r="T42" i="14"/>
  <c r="V50" i="14" s="1"/>
  <c r="W50" i="14" s="1"/>
  <c r="X40" i="13"/>
  <c r="Z48" i="13" s="1"/>
  <c r="AA48" i="13" s="1"/>
  <c r="W41" i="13"/>
  <c r="AC42" i="13"/>
  <c r="AD41" i="13"/>
  <c r="AF49" i="13" s="1"/>
  <c r="AG49" i="13" s="1"/>
  <c r="L39" i="13"/>
  <c r="N47" i="13" s="1"/>
  <c r="O47" i="13" s="1"/>
  <c r="K40" i="13"/>
  <c r="R39" i="13"/>
  <c r="T47" i="13" s="1"/>
  <c r="U47" i="13" s="1"/>
  <c r="Q40" i="13"/>
  <c r="N41" i="12"/>
  <c r="O41" i="12" s="1"/>
  <c r="R39" i="12"/>
  <c r="T43" i="12" s="1"/>
  <c r="U43" i="12" s="1"/>
  <c r="C40" i="12"/>
  <c r="T40" i="9"/>
  <c r="U40" i="9" s="1"/>
  <c r="AG41" i="12"/>
  <c r="K39" i="12"/>
  <c r="L38" i="12"/>
  <c r="Q40" i="12"/>
  <c r="AD38" i="12"/>
  <c r="AF42" i="12" s="1"/>
  <c r="Z47" i="12"/>
  <c r="AA47" i="12" s="1"/>
  <c r="N45" i="9"/>
  <c r="C40" i="10"/>
  <c r="AC39" i="10"/>
  <c r="AD38" i="10"/>
  <c r="AF41" i="10" s="1"/>
  <c r="AG41" i="10" s="1"/>
  <c r="X38" i="10"/>
  <c r="Z41" i="10" s="1"/>
  <c r="AA41" i="10" s="1"/>
  <c r="W39" i="10"/>
  <c r="Q41" i="10"/>
  <c r="R40" i="10"/>
  <c r="T43" i="10" s="1"/>
  <c r="U43" i="10" s="1"/>
  <c r="L39" i="10"/>
  <c r="N42" i="10" s="1"/>
  <c r="O42" i="10" s="1"/>
  <c r="K40" i="10"/>
  <c r="Z40" i="9"/>
  <c r="X38" i="9"/>
  <c r="R38" i="9"/>
  <c r="AD38" i="9"/>
  <c r="AF46" i="9" s="1"/>
  <c r="AG46" i="9" s="1"/>
  <c r="L38" i="9"/>
  <c r="O37" i="1"/>
  <c r="P36" i="1"/>
  <c r="R40" i="1" s="1"/>
  <c r="M40" i="1"/>
  <c r="K37" i="1"/>
  <c r="AG44" i="14" l="1"/>
  <c r="AH43" i="14"/>
  <c r="AJ47" i="14" s="1"/>
  <c r="AK47" i="14" s="1"/>
  <c r="C47" i="14" s="1"/>
  <c r="S44" i="14"/>
  <c r="T43" i="14"/>
  <c r="V51" i="14" s="1"/>
  <c r="W51" i="14" s="1"/>
  <c r="M41" i="14"/>
  <c r="O49" i="14" s="1"/>
  <c r="P49" i="14" s="1"/>
  <c r="L42" i="14"/>
  <c r="AA43" i="14"/>
  <c r="AC51" i="14" s="1"/>
  <c r="AD51" i="14" s="1"/>
  <c r="Z44" i="14"/>
  <c r="R40" i="13"/>
  <c r="T48" i="13" s="1"/>
  <c r="U48" i="13" s="1"/>
  <c r="Q41" i="13"/>
  <c r="K41" i="13"/>
  <c r="L40" i="13"/>
  <c r="N48" i="13" s="1"/>
  <c r="O48" i="13" s="1"/>
  <c r="AC43" i="13"/>
  <c r="AD42" i="13"/>
  <c r="AF50" i="13" s="1"/>
  <c r="AG50" i="13" s="1"/>
  <c r="C47" i="13"/>
  <c r="X41" i="13"/>
  <c r="Z49" i="13" s="1"/>
  <c r="AA49" i="13" s="1"/>
  <c r="W42" i="13"/>
  <c r="N42" i="12"/>
  <c r="O42" i="12" s="1"/>
  <c r="R40" i="12"/>
  <c r="T44" i="12" s="1"/>
  <c r="U44" i="12" s="1"/>
  <c r="C41" i="12"/>
  <c r="T41" i="9"/>
  <c r="U41" i="9" s="1"/>
  <c r="AG42" i="12"/>
  <c r="L39" i="12"/>
  <c r="K40" i="12"/>
  <c r="AD39" i="12"/>
  <c r="AF43" i="12" s="1"/>
  <c r="Z48" i="12"/>
  <c r="AA48" i="12" s="1"/>
  <c r="Q41" i="12"/>
  <c r="N46" i="9"/>
  <c r="C41" i="10"/>
  <c r="R41" i="10"/>
  <c r="T44" i="10" s="1"/>
  <c r="U44" i="10" s="1"/>
  <c r="Q42" i="10"/>
  <c r="K41" i="10"/>
  <c r="L40" i="10"/>
  <c r="N43" i="10" s="1"/>
  <c r="O43" i="10" s="1"/>
  <c r="X39" i="10"/>
  <c r="Z42" i="10" s="1"/>
  <c r="AA42" i="10" s="1"/>
  <c r="W40" i="10"/>
  <c r="AC40" i="10"/>
  <c r="AD39" i="10"/>
  <c r="AF42" i="10" s="1"/>
  <c r="AG42" i="10" s="1"/>
  <c r="Z41" i="9"/>
  <c r="L39" i="9"/>
  <c r="AD39" i="9"/>
  <c r="AF47" i="9" s="1"/>
  <c r="AG47" i="9" s="1"/>
  <c r="R39" i="9"/>
  <c r="X39" i="9"/>
  <c r="O38" i="1"/>
  <c r="P37" i="1"/>
  <c r="R41" i="1" s="1"/>
  <c r="K38" i="1"/>
  <c r="M41" i="1"/>
  <c r="C48" i="13" l="1"/>
  <c r="AG45" i="14"/>
  <c r="AH44" i="14"/>
  <c r="AJ48" i="14" s="1"/>
  <c r="AK48" i="14" s="1"/>
  <c r="C48" i="14" s="1"/>
  <c r="Z45" i="14"/>
  <c r="AA44" i="14"/>
  <c r="AC52" i="14" s="1"/>
  <c r="AD52" i="14" s="1"/>
  <c r="M42" i="14"/>
  <c r="O50" i="14" s="1"/>
  <c r="P50" i="14" s="1"/>
  <c r="L43" i="14"/>
  <c r="T44" i="14"/>
  <c r="V52" i="14" s="1"/>
  <c r="W52" i="14" s="1"/>
  <c r="S45" i="14"/>
  <c r="X42" i="13"/>
  <c r="Z50" i="13" s="1"/>
  <c r="AA50" i="13" s="1"/>
  <c r="W43" i="13"/>
  <c r="AD43" i="13"/>
  <c r="AF51" i="13" s="1"/>
  <c r="AG51" i="13" s="1"/>
  <c r="AC44" i="13"/>
  <c r="K42" i="13"/>
  <c r="L41" i="13"/>
  <c r="N49" i="13" s="1"/>
  <c r="O49" i="13" s="1"/>
  <c r="R41" i="13"/>
  <c r="T49" i="13" s="1"/>
  <c r="U49" i="13" s="1"/>
  <c r="Q42" i="13"/>
  <c r="N43" i="12"/>
  <c r="O43" i="12" s="1"/>
  <c r="R41" i="12"/>
  <c r="T45" i="12" s="1"/>
  <c r="U45" i="12" s="1"/>
  <c r="C42" i="10"/>
  <c r="C42" i="12"/>
  <c r="T42" i="9"/>
  <c r="U42" i="9" s="1"/>
  <c r="AG43" i="12"/>
  <c r="L40" i="12"/>
  <c r="K41" i="12"/>
  <c r="AD40" i="12"/>
  <c r="AF44" i="12" s="1"/>
  <c r="Z49" i="12"/>
  <c r="AA49" i="12" s="1"/>
  <c r="Q42" i="12"/>
  <c r="N47" i="9"/>
  <c r="AD40" i="10"/>
  <c r="AF43" i="10" s="1"/>
  <c r="AG43" i="10" s="1"/>
  <c r="AC41" i="10"/>
  <c r="X40" i="10"/>
  <c r="Z43" i="10" s="1"/>
  <c r="AA43" i="10" s="1"/>
  <c r="W41" i="10"/>
  <c r="L41" i="10"/>
  <c r="N44" i="10" s="1"/>
  <c r="O44" i="10" s="1"/>
  <c r="K42" i="10"/>
  <c r="Q43" i="10"/>
  <c r="R42" i="10"/>
  <c r="T45" i="10" s="1"/>
  <c r="U45" i="10" s="1"/>
  <c r="Z42" i="9"/>
  <c r="X40" i="9"/>
  <c r="R40" i="9"/>
  <c r="AD40" i="9"/>
  <c r="AF48" i="9" s="1"/>
  <c r="AG48" i="9" s="1"/>
  <c r="L40" i="9"/>
  <c r="O39" i="1"/>
  <c r="P38" i="1"/>
  <c r="R42" i="1" s="1"/>
  <c r="K39" i="1"/>
  <c r="M42" i="1"/>
  <c r="C49" i="13" l="1"/>
  <c r="AH45" i="14"/>
  <c r="AJ49" i="14" s="1"/>
  <c r="AK49" i="14" s="1"/>
  <c r="C49" i="14" s="1"/>
  <c r="AG46" i="14"/>
  <c r="S46" i="14"/>
  <c r="T45" i="14"/>
  <c r="V53" i="14" s="1"/>
  <c r="W53" i="14" s="1"/>
  <c r="L44" i="14"/>
  <c r="M43" i="14"/>
  <c r="O51" i="14" s="1"/>
  <c r="P51" i="14" s="1"/>
  <c r="Z46" i="14"/>
  <c r="AA45" i="14"/>
  <c r="AC53" i="14" s="1"/>
  <c r="AD53" i="14" s="1"/>
  <c r="K43" i="13"/>
  <c r="L42" i="13"/>
  <c r="N50" i="13" s="1"/>
  <c r="O50" i="13" s="1"/>
  <c r="AC45" i="13"/>
  <c r="AD44" i="13"/>
  <c r="AF52" i="13" s="1"/>
  <c r="AG52" i="13" s="1"/>
  <c r="R42" i="13"/>
  <c r="T50" i="13" s="1"/>
  <c r="U50" i="13" s="1"/>
  <c r="Q43" i="13"/>
  <c r="W44" i="13"/>
  <c r="X43" i="13"/>
  <c r="Z51" i="13" s="1"/>
  <c r="AA51" i="13" s="1"/>
  <c r="N44" i="12"/>
  <c r="O44" i="12" s="1"/>
  <c r="R42" i="12"/>
  <c r="T46" i="12" s="1"/>
  <c r="U46" i="12" s="1"/>
  <c r="C43" i="12"/>
  <c r="T43" i="9"/>
  <c r="U43" i="9" s="1"/>
  <c r="AG44" i="12"/>
  <c r="L41" i="12"/>
  <c r="K42" i="12"/>
  <c r="Z50" i="12"/>
  <c r="AA50" i="12" s="1"/>
  <c r="Q43" i="12"/>
  <c r="AD41" i="12"/>
  <c r="AF45" i="12" s="1"/>
  <c r="N48" i="9"/>
  <c r="C43" i="10"/>
  <c r="Q44" i="10"/>
  <c r="R43" i="10"/>
  <c r="T46" i="10" s="1"/>
  <c r="U46" i="10" s="1"/>
  <c r="K43" i="10"/>
  <c r="L42" i="10"/>
  <c r="N45" i="10" s="1"/>
  <c r="O45" i="10" s="1"/>
  <c r="X41" i="10"/>
  <c r="Z44" i="10" s="1"/>
  <c r="AA44" i="10" s="1"/>
  <c r="W42" i="10"/>
  <c r="AD41" i="10"/>
  <c r="AF44" i="10" s="1"/>
  <c r="AG44" i="10" s="1"/>
  <c r="AC42" i="10"/>
  <c r="Z43" i="9"/>
  <c r="L41" i="9"/>
  <c r="N49" i="9" s="1"/>
  <c r="AD41" i="9"/>
  <c r="AF49" i="9" s="1"/>
  <c r="AG49" i="9" s="1"/>
  <c r="X41" i="9"/>
  <c r="R41" i="9"/>
  <c r="O40" i="1"/>
  <c r="P39" i="1"/>
  <c r="R43" i="1" s="1"/>
  <c r="K40" i="1"/>
  <c r="M43" i="1"/>
  <c r="AG47" i="14" l="1"/>
  <c r="AH46" i="14"/>
  <c r="AJ50" i="14" s="1"/>
  <c r="AK50" i="14" s="1"/>
  <c r="C50" i="14" s="1"/>
  <c r="AA46" i="14"/>
  <c r="AC54" i="14" s="1"/>
  <c r="AD54" i="14" s="1"/>
  <c r="Z47" i="14"/>
  <c r="L45" i="14"/>
  <c r="M44" i="14"/>
  <c r="O52" i="14" s="1"/>
  <c r="P52" i="14" s="1"/>
  <c r="S47" i="14"/>
  <c r="T46" i="14"/>
  <c r="V54" i="14" s="1"/>
  <c r="W54" i="14" s="1"/>
  <c r="X44" i="13"/>
  <c r="Z52" i="13" s="1"/>
  <c r="AA52" i="13" s="1"/>
  <c r="W45" i="13"/>
  <c r="R43" i="13"/>
  <c r="T51" i="13" s="1"/>
  <c r="U51" i="13" s="1"/>
  <c r="Q44" i="13"/>
  <c r="AC46" i="13"/>
  <c r="AD45" i="13"/>
  <c r="AF53" i="13" s="1"/>
  <c r="AG53" i="13" s="1"/>
  <c r="C50" i="13"/>
  <c r="L43" i="13"/>
  <c r="N51" i="13" s="1"/>
  <c r="O51" i="13" s="1"/>
  <c r="K44" i="13"/>
  <c r="N45" i="12"/>
  <c r="O45" i="12" s="1"/>
  <c r="R43" i="12"/>
  <c r="T47" i="12" s="1"/>
  <c r="U47" i="12" s="1"/>
  <c r="C44" i="12"/>
  <c r="T44" i="9"/>
  <c r="U44" i="9" s="1"/>
  <c r="AG45" i="12"/>
  <c r="L42" i="12"/>
  <c r="K43" i="12"/>
  <c r="Z51" i="12"/>
  <c r="AA51" i="12" s="1"/>
  <c r="AD42" i="12"/>
  <c r="AF46" i="12" s="1"/>
  <c r="Q44" i="12"/>
  <c r="C44" i="10"/>
  <c r="W43" i="10"/>
  <c r="X42" i="10"/>
  <c r="Z45" i="10" s="1"/>
  <c r="AA45" i="10" s="1"/>
  <c r="L43" i="10"/>
  <c r="N46" i="10" s="1"/>
  <c r="O46" i="10" s="1"/>
  <c r="K44" i="10"/>
  <c r="AC43" i="10"/>
  <c r="AD42" i="10"/>
  <c r="AF45" i="10" s="1"/>
  <c r="AG45" i="10" s="1"/>
  <c r="R44" i="10"/>
  <c r="T47" i="10" s="1"/>
  <c r="U47" i="10" s="1"/>
  <c r="Q45" i="10"/>
  <c r="Z44" i="9"/>
  <c r="R42" i="9"/>
  <c r="X42" i="9"/>
  <c r="AD42" i="9"/>
  <c r="AF50" i="9" s="1"/>
  <c r="AG50" i="9" s="1"/>
  <c r="L42" i="9"/>
  <c r="O41" i="1"/>
  <c r="P40" i="1"/>
  <c r="R44" i="1" s="1"/>
  <c r="M44" i="1"/>
  <c r="K41" i="1"/>
  <c r="C51" i="13" l="1"/>
  <c r="AH47" i="14"/>
  <c r="AJ51" i="14" s="1"/>
  <c r="AK51" i="14" s="1"/>
  <c r="C51" i="14" s="1"/>
  <c r="AG48" i="14"/>
  <c r="T47" i="14"/>
  <c r="V55" i="14" s="1"/>
  <c r="W55" i="14" s="1"/>
  <c r="S48" i="14"/>
  <c r="M45" i="14"/>
  <c r="O53" i="14" s="1"/>
  <c r="P53" i="14" s="1"/>
  <c r="L46" i="14"/>
  <c r="AA47" i="14"/>
  <c r="AC55" i="14" s="1"/>
  <c r="AD55" i="14" s="1"/>
  <c r="Z48" i="14"/>
  <c r="K45" i="13"/>
  <c r="L44" i="13"/>
  <c r="N52" i="13" s="1"/>
  <c r="O52" i="13" s="1"/>
  <c r="AD46" i="13"/>
  <c r="AF54" i="13" s="1"/>
  <c r="AG54" i="13" s="1"/>
  <c r="AC47" i="13"/>
  <c r="R44" i="13"/>
  <c r="T52" i="13" s="1"/>
  <c r="U52" i="13" s="1"/>
  <c r="Q45" i="13"/>
  <c r="X45" i="13"/>
  <c r="Z53" i="13" s="1"/>
  <c r="AA53" i="13" s="1"/>
  <c r="W46" i="13"/>
  <c r="N46" i="12"/>
  <c r="O46" i="12" s="1"/>
  <c r="R44" i="12"/>
  <c r="T48" i="12" s="1"/>
  <c r="U48" i="12" s="1"/>
  <c r="C45" i="12"/>
  <c r="T45" i="9"/>
  <c r="U45" i="9" s="1"/>
  <c r="AG46" i="12"/>
  <c r="K44" i="12"/>
  <c r="L43" i="12"/>
  <c r="AD43" i="12"/>
  <c r="AF47" i="12" s="1"/>
  <c r="Q45" i="12"/>
  <c r="Z52" i="12"/>
  <c r="AA52" i="12" s="1"/>
  <c r="N50" i="9"/>
  <c r="C45" i="10"/>
  <c r="AC44" i="10"/>
  <c r="AD43" i="10"/>
  <c r="AF46" i="10" s="1"/>
  <c r="AG46" i="10" s="1"/>
  <c r="L44" i="10"/>
  <c r="N47" i="10" s="1"/>
  <c r="O47" i="10" s="1"/>
  <c r="K45" i="10"/>
  <c r="R45" i="10"/>
  <c r="T48" i="10" s="1"/>
  <c r="U48" i="10" s="1"/>
  <c r="Q46" i="10"/>
  <c r="X43" i="10"/>
  <c r="Z46" i="10" s="1"/>
  <c r="AA46" i="10" s="1"/>
  <c r="W44" i="10"/>
  <c r="Z45" i="9"/>
  <c r="L43" i="9"/>
  <c r="AD43" i="9"/>
  <c r="AF51" i="9" s="1"/>
  <c r="AG51" i="9" s="1"/>
  <c r="X43" i="9"/>
  <c r="R43" i="9"/>
  <c r="O42" i="1"/>
  <c r="P41" i="1"/>
  <c r="R45" i="1" s="1"/>
  <c r="M45" i="1"/>
  <c r="K42" i="1"/>
  <c r="C52" i="13" l="1"/>
  <c r="AG49" i="14"/>
  <c r="AH48" i="14"/>
  <c r="AJ52" i="14" s="1"/>
  <c r="AK52" i="14" s="1"/>
  <c r="C52" i="14" s="1"/>
  <c r="Z49" i="14"/>
  <c r="AA48" i="14"/>
  <c r="AC56" i="14" s="1"/>
  <c r="AD56" i="14" s="1"/>
  <c r="M46" i="14"/>
  <c r="O54" i="14" s="1"/>
  <c r="P54" i="14" s="1"/>
  <c r="L47" i="14"/>
  <c r="T48" i="14"/>
  <c r="V56" i="14" s="1"/>
  <c r="W56" i="14" s="1"/>
  <c r="S49" i="14"/>
  <c r="X46" i="13"/>
  <c r="Z54" i="13" s="1"/>
  <c r="AA54" i="13" s="1"/>
  <c r="W47" i="13"/>
  <c r="R45" i="13"/>
  <c r="T53" i="13" s="1"/>
  <c r="U53" i="13" s="1"/>
  <c r="Q46" i="13"/>
  <c r="AD47" i="13"/>
  <c r="AF55" i="13" s="1"/>
  <c r="AG55" i="13" s="1"/>
  <c r="AC48" i="13"/>
  <c r="K46" i="13"/>
  <c r="L45" i="13"/>
  <c r="N53" i="13" s="1"/>
  <c r="O53" i="13" s="1"/>
  <c r="N47" i="12"/>
  <c r="O47" i="12" s="1"/>
  <c r="R45" i="12"/>
  <c r="T49" i="12" s="1"/>
  <c r="U49" i="12" s="1"/>
  <c r="C46" i="10"/>
  <c r="C46" i="12"/>
  <c r="T46" i="9"/>
  <c r="U46" i="9" s="1"/>
  <c r="AG47" i="12"/>
  <c r="K45" i="12"/>
  <c r="L44" i="12"/>
  <c r="AD44" i="12"/>
  <c r="AF48" i="12" s="1"/>
  <c r="Z53" i="12"/>
  <c r="AA53" i="12" s="1"/>
  <c r="Q46" i="12"/>
  <c r="N51" i="9"/>
  <c r="Q47" i="10"/>
  <c r="R46" i="10"/>
  <c r="T49" i="10" s="1"/>
  <c r="U49" i="10" s="1"/>
  <c r="AD44" i="10"/>
  <c r="AF47" i="10" s="1"/>
  <c r="AG47" i="10" s="1"/>
  <c r="AC45" i="10"/>
  <c r="X44" i="10"/>
  <c r="Z47" i="10" s="1"/>
  <c r="AA47" i="10" s="1"/>
  <c r="W45" i="10"/>
  <c r="L45" i="10"/>
  <c r="N48" i="10" s="1"/>
  <c r="O48" i="10" s="1"/>
  <c r="K46" i="10"/>
  <c r="Z46" i="9"/>
  <c r="R44" i="9"/>
  <c r="X44" i="9"/>
  <c r="AD44" i="9"/>
  <c r="AF52" i="9" s="1"/>
  <c r="AG52" i="9" s="1"/>
  <c r="L44" i="9"/>
  <c r="N52" i="9" s="1"/>
  <c r="O43" i="1"/>
  <c r="P42" i="1"/>
  <c r="R46" i="1" s="1"/>
  <c r="M46" i="1"/>
  <c r="K43" i="1"/>
  <c r="C53" i="13" l="1"/>
  <c r="AH49" i="14"/>
  <c r="AJ53" i="14" s="1"/>
  <c r="AK53" i="14" s="1"/>
  <c r="C53" i="14" s="1"/>
  <c r="AG50" i="14"/>
  <c r="S50" i="14"/>
  <c r="T49" i="14"/>
  <c r="V57" i="14" s="1"/>
  <c r="W57" i="14" s="1"/>
  <c r="L48" i="14"/>
  <c r="M47" i="14"/>
  <c r="O55" i="14" s="1"/>
  <c r="P55" i="14" s="1"/>
  <c r="Z50" i="14"/>
  <c r="AA49" i="14"/>
  <c r="AC57" i="14" s="1"/>
  <c r="AD57" i="14" s="1"/>
  <c r="AC49" i="13"/>
  <c r="AD48" i="13"/>
  <c r="AF56" i="13" s="1"/>
  <c r="AG56" i="13" s="1"/>
  <c r="Q47" i="13"/>
  <c r="R46" i="13"/>
  <c r="T54" i="13" s="1"/>
  <c r="U54" i="13" s="1"/>
  <c r="L46" i="13"/>
  <c r="N54" i="13" s="1"/>
  <c r="O54" i="13" s="1"/>
  <c r="K47" i="13"/>
  <c r="W48" i="13"/>
  <c r="X47" i="13"/>
  <c r="Z55" i="13" s="1"/>
  <c r="AA55" i="13" s="1"/>
  <c r="N48" i="12"/>
  <c r="O48" i="12" s="1"/>
  <c r="R46" i="12"/>
  <c r="T50" i="12" s="1"/>
  <c r="U50" i="12" s="1"/>
  <c r="C47" i="10"/>
  <c r="C47" i="12"/>
  <c r="T47" i="9"/>
  <c r="U47" i="9" s="1"/>
  <c r="AG48" i="12"/>
  <c r="L45" i="12"/>
  <c r="K46" i="12"/>
  <c r="Q47" i="12"/>
  <c r="Z54" i="12"/>
  <c r="AA54" i="12" s="1"/>
  <c r="AD45" i="12"/>
  <c r="AF49" i="12" s="1"/>
  <c r="X45" i="10"/>
  <c r="Z48" i="10" s="1"/>
  <c r="AA48" i="10" s="1"/>
  <c r="W46" i="10"/>
  <c r="K47" i="10"/>
  <c r="L46" i="10"/>
  <c r="N49" i="10" s="1"/>
  <c r="O49" i="10" s="1"/>
  <c r="AD45" i="10"/>
  <c r="AF48" i="10" s="1"/>
  <c r="AG48" i="10" s="1"/>
  <c r="AC46" i="10"/>
  <c r="R47" i="10"/>
  <c r="T50" i="10" s="1"/>
  <c r="U50" i="10" s="1"/>
  <c r="Q48" i="10"/>
  <c r="Z47" i="9"/>
  <c r="L45" i="9"/>
  <c r="N53" i="9" s="1"/>
  <c r="AD45" i="9"/>
  <c r="AF53" i="9" s="1"/>
  <c r="AG53" i="9" s="1"/>
  <c r="X45" i="9"/>
  <c r="R45" i="9"/>
  <c r="O44" i="1"/>
  <c r="P43" i="1"/>
  <c r="R47" i="1" s="1"/>
  <c r="K44" i="1"/>
  <c r="M47" i="1"/>
  <c r="C54" i="13" l="1"/>
  <c r="AH50" i="14"/>
  <c r="AJ54" i="14" s="1"/>
  <c r="AK54" i="14" s="1"/>
  <c r="C54" i="14" s="1"/>
  <c r="AG51" i="14"/>
  <c r="Z51" i="14"/>
  <c r="AA50" i="14"/>
  <c r="AC58" i="14" s="1"/>
  <c r="AD58" i="14" s="1"/>
  <c r="M48" i="14"/>
  <c r="O56" i="14" s="1"/>
  <c r="P56" i="14" s="1"/>
  <c r="L49" i="14"/>
  <c r="S51" i="14"/>
  <c r="T50" i="14"/>
  <c r="V58" i="14" s="1"/>
  <c r="W58" i="14" s="1"/>
  <c r="L47" i="13"/>
  <c r="N55" i="13" s="1"/>
  <c r="O55" i="13" s="1"/>
  <c r="K48" i="13"/>
  <c r="R47" i="13"/>
  <c r="T55" i="13" s="1"/>
  <c r="U55" i="13" s="1"/>
  <c r="Q48" i="13"/>
  <c r="X48" i="13"/>
  <c r="Z56" i="13" s="1"/>
  <c r="AA56" i="13" s="1"/>
  <c r="W49" i="13"/>
  <c r="AC50" i="13"/>
  <c r="AD49" i="13"/>
  <c r="AF57" i="13" s="1"/>
  <c r="AG57" i="13" s="1"/>
  <c r="N49" i="12"/>
  <c r="O49" i="12" s="1"/>
  <c r="R47" i="12"/>
  <c r="T51" i="12" s="1"/>
  <c r="U51" i="12" s="1"/>
  <c r="C48" i="12"/>
  <c r="T48" i="9"/>
  <c r="U48" i="9" s="1"/>
  <c r="AG49" i="12"/>
  <c r="L46" i="12"/>
  <c r="K47" i="12"/>
  <c r="AD46" i="12"/>
  <c r="AF50" i="12" s="1"/>
  <c r="Z55" i="12"/>
  <c r="AA55" i="12" s="1"/>
  <c r="Q48" i="12"/>
  <c r="C48" i="10"/>
  <c r="AC47" i="10"/>
  <c r="AD46" i="10"/>
  <c r="AF49" i="10" s="1"/>
  <c r="AG49" i="10" s="1"/>
  <c r="K48" i="10"/>
  <c r="L47" i="10"/>
  <c r="N50" i="10" s="1"/>
  <c r="O50" i="10" s="1"/>
  <c r="W47" i="10"/>
  <c r="X46" i="10"/>
  <c r="Z49" i="10" s="1"/>
  <c r="AA49" i="10" s="1"/>
  <c r="R48" i="10"/>
  <c r="T51" i="10" s="1"/>
  <c r="U51" i="10" s="1"/>
  <c r="Q49" i="10"/>
  <c r="Z48" i="9"/>
  <c r="R46" i="9"/>
  <c r="X46" i="9"/>
  <c r="AD46" i="9"/>
  <c r="AF54" i="9" s="1"/>
  <c r="AG54" i="9" s="1"/>
  <c r="L46" i="9"/>
  <c r="O45" i="1"/>
  <c r="P44" i="1"/>
  <c r="R48" i="1" s="1"/>
  <c r="M48" i="1"/>
  <c r="K45" i="1"/>
  <c r="AG52" i="14" l="1"/>
  <c r="AH51" i="14"/>
  <c r="AJ55" i="14" s="1"/>
  <c r="AK55" i="14" s="1"/>
  <c r="C55" i="14" s="1"/>
  <c r="S52" i="14"/>
  <c r="T51" i="14"/>
  <c r="V59" i="14" s="1"/>
  <c r="W59" i="14" s="1"/>
  <c r="M49" i="14"/>
  <c r="O57" i="14" s="1"/>
  <c r="P57" i="14" s="1"/>
  <c r="L50" i="14"/>
  <c r="Z52" i="14"/>
  <c r="AA51" i="14"/>
  <c r="AC59" i="14" s="1"/>
  <c r="AD59" i="14" s="1"/>
  <c r="AD50" i="13"/>
  <c r="AF58" i="13" s="1"/>
  <c r="AG58" i="13" s="1"/>
  <c r="AC51" i="13"/>
  <c r="X49" i="13"/>
  <c r="Z57" i="13" s="1"/>
  <c r="AA57" i="13" s="1"/>
  <c r="W50" i="13"/>
  <c r="R48" i="13"/>
  <c r="T56" i="13" s="1"/>
  <c r="U56" i="13" s="1"/>
  <c r="Q49" i="13"/>
  <c r="K49" i="13"/>
  <c r="L48" i="13"/>
  <c r="N56" i="13" s="1"/>
  <c r="O56" i="13" s="1"/>
  <c r="C55" i="13"/>
  <c r="N50" i="12"/>
  <c r="O50" i="12" s="1"/>
  <c r="R48" i="12"/>
  <c r="T52" i="12" s="1"/>
  <c r="U52" i="12" s="1"/>
  <c r="C49" i="10"/>
  <c r="C49" i="12"/>
  <c r="T49" i="9"/>
  <c r="U49" i="9" s="1"/>
  <c r="AG50" i="12"/>
  <c r="L47" i="12"/>
  <c r="K48" i="12"/>
  <c r="Q49" i="12"/>
  <c r="Z56" i="12"/>
  <c r="AA56" i="12" s="1"/>
  <c r="AD47" i="12"/>
  <c r="AF51" i="12" s="1"/>
  <c r="N54" i="9"/>
  <c r="W48" i="10"/>
  <c r="X47" i="10"/>
  <c r="Z50" i="10" s="1"/>
  <c r="AA50" i="10" s="1"/>
  <c r="L48" i="10"/>
  <c r="N51" i="10" s="1"/>
  <c r="O51" i="10" s="1"/>
  <c r="K49" i="10"/>
  <c r="Q50" i="10"/>
  <c r="R49" i="10"/>
  <c r="T52" i="10" s="1"/>
  <c r="U52" i="10" s="1"/>
  <c r="AD47" i="10"/>
  <c r="AF50" i="10" s="1"/>
  <c r="AG50" i="10" s="1"/>
  <c r="AC48" i="10"/>
  <c r="Z49" i="9"/>
  <c r="L47" i="9"/>
  <c r="N55" i="9" s="1"/>
  <c r="AD47" i="9"/>
  <c r="AF55" i="9" s="1"/>
  <c r="AG55" i="9" s="1"/>
  <c r="X47" i="9"/>
  <c r="R47" i="9"/>
  <c r="O46" i="1"/>
  <c r="P45" i="1"/>
  <c r="R49" i="1" s="1"/>
  <c r="M49" i="1"/>
  <c r="K46" i="1"/>
  <c r="C56" i="13" l="1"/>
  <c r="AG53" i="14"/>
  <c r="AH52" i="14"/>
  <c r="AJ56" i="14" s="1"/>
  <c r="AK56" i="14" s="1"/>
  <c r="C56" i="14" s="1"/>
  <c r="M50" i="14"/>
  <c r="O58" i="14" s="1"/>
  <c r="P58" i="14" s="1"/>
  <c r="L51" i="14"/>
  <c r="Z53" i="14"/>
  <c r="AA52" i="14"/>
  <c r="AC60" i="14" s="1"/>
  <c r="AD60" i="14" s="1"/>
  <c r="T52" i="14"/>
  <c r="V60" i="14" s="1"/>
  <c r="W60" i="14" s="1"/>
  <c r="S53" i="14"/>
  <c r="K50" i="13"/>
  <c r="L49" i="13"/>
  <c r="N57" i="13" s="1"/>
  <c r="O57" i="13" s="1"/>
  <c r="X50" i="13"/>
  <c r="Z58" i="13" s="1"/>
  <c r="AA58" i="13" s="1"/>
  <c r="W51" i="13"/>
  <c r="R49" i="13"/>
  <c r="T57" i="13" s="1"/>
  <c r="U57" i="13" s="1"/>
  <c r="Q50" i="13"/>
  <c r="AD51" i="13"/>
  <c r="AF59" i="13" s="1"/>
  <c r="AG59" i="13" s="1"/>
  <c r="AC52" i="13"/>
  <c r="N51" i="12"/>
  <c r="O51" i="12" s="1"/>
  <c r="R49" i="12"/>
  <c r="T53" i="12" s="1"/>
  <c r="U53" i="12" s="1"/>
  <c r="C50" i="12"/>
  <c r="T50" i="9"/>
  <c r="U50" i="9" s="1"/>
  <c r="AG51" i="12"/>
  <c r="K49" i="12"/>
  <c r="L48" i="12"/>
  <c r="Z57" i="12"/>
  <c r="AA57" i="12" s="1"/>
  <c r="Q50" i="12"/>
  <c r="AD48" i="12"/>
  <c r="AF52" i="12" s="1"/>
  <c r="C50" i="10"/>
  <c r="Q51" i="10"/>
  <c r="R50" i="10"/>
  <c r="T53" i="10" s="1"/>
  <c r="U53" i="10" s="1"/>
  <c r="L49" i="10"/>
  <c r="N52" i="10" s="1"/>
  <c r="O52" i="10" s="1"/>
  <c r="K50" i="10"/>
  <c r="AD48" i="10"/>
  <c r="AF51" i="10" s="1"/>
  <c r="AG51" i="10" s="1"/>
  <c r="AC49" i="10"/>
  <c r="W49" i="10"/>
  <c r="X48" i="10"/>
  <c r="Z51" i="10" s="1"/>
  <c r="AA51" i="10" s="1"/>
  <c r="Z50" i="9"/>
  <c r="R48" i="9"/>
  <c r="X48" i="9"/>
  <c r="AD48" i="9"/>
  <c r="AF56" i="9" s="1"/>
  <c r="AG56" i="9" s="1"/>
  <c r="L48" i="9"/>
  <c r="O47" i="1"/>
  <c r="P46" i="1"/>
  <c r="R50" i="1" s="1"/>
  <c r="M50" i="1"/>
  <c r="K47" i="1"/>
  <c r="AG54" i="14" l="1"/>
  <c r="AH53" i="14"/>
  <c r="AJ57" i="14" s="1"/>
  <c r="AK57" i="14" s="1"/>
  <c r="C57" i="14" s="1"/>
  <c r="Z54" i="14"/>
  <c r="AA53" i="14"/>
  <c r="AC61" i="14" s="1"/>
  <c r="AD61" i="14" s="1"/>
  <c r="S54" i="14"/>
  <c r="T53" i="14"/>
  <c r="V61" i="14" s="1"/>
  <c r="W61" i="14" s="1"/>
  <c r="M51" i="14"/>
  <c r="O59" i="14" s="1"/>
  <c r="P59" i="14" s="1"/>
  <c r="L52" i="14"/>
  <c r="AC53" i="13"/>
  <c r="AD52" i="13"/>
  <c r="AF60" i="13" s="1"/>
  <c r="AG60" i="13" s="1"/>
  <c r="W52" i="13"/>
  <c r="X51" i="13"/>
  <c r="Z59" i="13" s="1"/>
  <c r="AA59" i="13" s="1"/>
  <c r="C57" i="13"/>
  <c r="Q51" i="13"/>
  <c r="R50" i="13"/>
  <c r="T58" i="13" s="1"/>
  <c r="U58" i="13" s="1"/>
  <c r="L50" i="13"/>
  <c r="N58" i="13" s="1"/>
  <c r="O58" i="13" s="1"/>
  <c r="K51" i="13"/>
  <c r="N52" i="12"/>
  <c r="O52" i="12" s="1"/>
  <c r="R50" i="12"/>
  <c r="T54" i="12" s="1"/>
  <c r="U54" i="12" s="1"/>
  <c r="C51" i="12"/>
  <c r="T51" i="9"/>
  <c r="U51" i="9" s="1"/>
  <c r="AG52" i="12"/>
  <c r="K50" i="12"/>
  <c r="L49" i="12"/>
  <c r="Z58" i="12"/>
  <c r="AA58" i="12" s="1"/>
  <c r="AD49" i="12"/>
  <c r="AF53" i="12" s="1"/>
  <c r="Q51" i="12"/>
  <c r="N56" i="9"/>
  <c r="C51" i="10"/>
  <c r="AC50" i="10"/>
  <c r="AD49" i="10"/>
  <c r="AF52" i="10" s="1"/>
  <c r="AG52" i="10" s="1"/>
  <c r="X49" i="10"/>
  <c r="Z52" i="10" s="1"/>
  <c r="AA52" i="10" s="1"/>
  <c r="W50" i="10"/>
  <c r="L50" i="10"/>
  <c r="N53" i="10" s="1"/>
  <c r="O53" i="10" s="1"/>
  <c r="K51" i="10"/>
  <c r="Q52" i="10"/>
  <c r="R51" i="10"/>
  <c r="T54" i="10" s="1"/>
  <c r="U54" i="10" s="1"/>
  <c r="Z51" i="9"/>
  <c r="L49" i="9"/>
  <c r="N57" i="9" s="1"/>
  <c r="X49" i="9"/>
  <c r="AD49" i="9"/>
  <c r="AF57" i="9" s="1"/>
  <c r="AG57" i="9" s="1"/>
  <c r="R49" i="9"/>
  <c r="O48" i="1"/>
  <c r="P47" i="1"/>
  <c r="R51" i="1" s="1"/>
  <c r="K48" i="1"/>
  <c r="M51" i="1"/>
  <c r="C58" i="13" l="1"/>
  <c r="AG55" i="14"/>
  <c r="AH54" i="14"/>
  <c r="AJ58" i="14" s="1"/>
  <c r="AK58" i="14" s="1"/>
  <c r="C58" i="14" s="1"/>
  <c r="L53" i="14"/>
  <c r="M52" i="14"/>
  <c r="O60" i="14" s="1"/>
  <c r="P60" i="14" s="1"/>
  <c r="T54" i="14"/>
  <c r="V62" i="14" s="1"/>
  <c r="W62" i="14" s="1"/>
  <c r="S55" i="14"/>
  <c r="Z55" i="14"/>
  <c r="AA54" i="14"/>
  <c r="AC62" i="14" s="1"/>
  <c r="AD62" i="14" s="1"/>
  <c r="R51" i="13"/>
  <c r="T59" i="13" s="1"/>
  <c r="U59" i="13" s="1"/>
  <c r="Q52" i="13"/>
  <c r="X52" i="13"/>
  <c r="Z60" i="13" s="1"/>
  <c r="AA60" i="13" s="1"/>
  <c r="W53" i="13"/>
  <c r="L51" i="13"/>
  <c r="N59" i="13" s="1"/>
  <c r="O59" i="13" s="1"/>
  <c r="K52" i="13"/>
  <c r="AC54" i="13"/>
  <c r="AD53" i="13"/>
  <c r="AF61" i="13" s="1"/>
  <c r="AG61" i="13" s="1"/>
  <c r="N53" i="12"/>
  <c r="O53" i="12" s="1"/>
  <c r="R51" i="12"/>
  <c r="T55" i="12" s="1"/>
  <c r="U55" i="12" s="1"/>
  <c r="C52" i="10"/>
  <c r="C52" i="12"/>
  <c r="T52" i="9"/>
  <c r="U52" i="9" s="1"/>
  <c r="AG53" i="12"/>
  <c r="K51" i="12"/>
  <c r="L50" i="12"/>
  <c r="Q52" i="12"/>
  <c r="AD50" i="12"/>
  <c r="AF54" i="12" s="1"/>
  <c r="Z59" i="12"/>
  <c r="AA59" i="12" s="1"/>
  <c r="AD50" i="10"/>
  <c r="AF53" i="10" s="1"/>
  <c r="AG53" i="10" s="1"/>
  <c r="AC51" i="10"/>
  <c r="L51" i="10"/>
  <c r="N54" i="10" s="1"/>
  <c r="O54" i="10" s="1"/>
  <c r="K52" i="10"/>
  <c r="Q53" i="10"/>
  <c r="R52" i="10"/>
  <c r="T55" i="10" s="1"/>
  <c r="U55" i="10" s="1"/>
  <c r="W51" i="10"/>
  <c r="X50" i="10"/>
  <c r="Z53" i="10" s="1"/>
  <c r="AA53" i="10" s="1"/>
  <c r="Z52" i="9"/>
  <c r="AD50" i="9"/>
  <c r="AF58" i="9" s="1"/>
  <c r="AG58" i="9" s="1"/>
  <c r="R50" i="9"/>
  <c r="X50" i="9"/>
  <c r="L50" i="9"/>
  <c r="O49" i="1"/>
  <c r="P48" i="1"/>
  <c r="M52" i="1"/>
  <c r="K49" i="1"/>
  <c r="C59" i="13" l="1"/>
  <c r="AH55" i="14"/>
  <c r="AJ59" i="14" s="1"/>
  <c r="AK59" i="14" s="1"/>
  <c r="C59" i="14" s="1"/>
  <c r="AG56" i="14"/>
  <c r="S56" i="14"/>
  <c r="T55" i="14"/>
  <c r="V63" i="14" s="1"/>
  <c r="W63" i="14" s="1"/>
  <c r="Z56" i="14"/>
  <c r="AA55" i="14"/>
  <c r="AC63" i="14" s="1"/>
  <c r="AD63" i="14" s="1"/>
  <c r="M53" i="14"/>
  <c r="O61" i="14" s="1"/>
  <c r="P61" i="14" s="1"/>
  <c r="L54" i="14"/>
  <c r="K53" i="13"/>
  <c r="L52" i="13"/>
  <c r="N60" i="13" s="1"/>
  <c r="O60" i="13" s="1"/>
  <c r="X53" i="13"/>
  <c r="Z61" i="13" s="1"/>
  <c r="AA61" i="13" s="1"/>
  <c r="W54" i="13"/>
  <c r="AD54" i="13"/>
  <c r="AF62" i="13" s="1"/>
  <c r="AG62" i="13" s="1"/>
  <c r="AC55" i="13"/>
  <c r="R52" i="13"/>
  <c r="T60" i="13" s="1"/>
  <c r="U60" i="13" s="1"/>
  <c r="Q53" i="13"/>
  <c r="N54" i="12"/>
  <c r="O54" i="12" s="1"/>
  <c r="R52" i="12"/>
  <c r="T56" i="12" s="1"/>
  <c r="U56" i="12" s="1"/>
  <c r="C53" i="10"/>
  <c r="C53" i="12"/>
  <c r="T53" i="9"/>
  <c r="U53" i="9" s="1"/>
  <c r="AG54" i="12"/>
  <c r="K52" i="12"/>
  <c r="L51" i="12"/>
  <c r="AD51" i="12"/>
  <c r="AF55" i="12" s="1"/>
  <c r="Q53" i="12"/>
  <c r="Z60" i="12"/>
  <c r="AA60" i="12" s="1"/>
  <c r="N58" i="9"/>
  <c r="R53" i="10"/>
  <c r="T56" i="10" s="1"/>
  <c r="U56" i="10" s="1"/>
  <c r="Q54" i="10"/>
  <c r="AC52" i="10"/>
  <c r="AD51" i="10"/>
  <c r="AF54" i="10" s="1"/>
  <c r="AG54" i="10" s="1"/>
  <c r="X51" i="10"/>
  <c r="Z54" i="10" s="1"/>
  <c r="AA54" i="10" s="1"/>
  <c r="W52" i="10"/>
  <c r="K53" i="10"/>
  <c r="L52" i="10"/>
  <c r="N55" i="10" s="1"/>
  <c r="O55" i="10" s="1"/>
  <c r="R52" i="1"/>
  <c r="Z53" i="9"/>
  <c r="X51" i="9"/>
  <c r="L51" i="9"/>
  <c r="N59" i="9" s="1"/>
  <c r="R51" i="9"/>
  <c r="AD51" i="9"/>
  <c r="AF59" i="9" s="1"/>
  <c r="AG59" i="9" s="1"/>
  <c r="O50" i="1"/>
  <c r="P49" i="1"/>
  <c r="R53" i="1" s="1"/>
  <c r="M53" i="1"/>
  <c r="K50" i="1"/>
  <c r="AH56" i="14" l="1"/>
  <c r="AJ60" i="14" s="1"/>
  <c r="AK60" i="14" s="1"/>
  <c r="C60" i="14" s="1"/>
  <c r="AG57" i="14"/>
  <c r="T56" i="14"/>
  <c r="V64" i="14" s="1"/>
  <c r="W64" i="14" s="1"/>
  <c r="S57" i="14"/>
  <c r="Z57" i="14"/>
  <c r="AA56" i="14"/>
  <c r="AC64" i="14" s="1"/>
  <c r="AD64" i="14" s="1"/>
  <c r="M54" i="14"/>
  <c r="O62" i="14" s="1"/>
  <c r="P62" i="14" s="1"/>
  <c r="L55" i="14"/>
  <c r="R53" i="13"/>
  <c r="T61" i="13" s="1"/>
  <c r="U61" i="13" s="1"/>
  <c r="Q54" i="13"/>
  <c r="AD55" i="13"/>
  <c r="AF63" i="13" s="1"/>
  <c r="AG63" i="13" s="1"/>
  <c r="AC56" i="13"/>
  <c r="X54" i="13"/>
  <c r="Z62" i="13" s="1"/>
  <c r="AA62" i="13" s="1"/>
  <c r="W55" i="13"/>
  <c r="C60" i="13"/>
  <c r="K54" i="13"/>
  <c r="L53" i="13"/>
  <c r="N61" i="13" s="1"/>
  <c r="O61" i="13" s="1"/>
  <c r="N55" i="12"/>
  <c r="O55" i="12" s="1"/>
  <c r="R53" i="12"/>
  <c r="T57" i="12" s="1"/>
  <c r="U57" i="12" s="1"/>
  <c r="C54" i="12"/>
  <c r="T54" i="9"/>
  <c r="U54" i="9" s="1"/>
  <c r="AG55" i="12"/>
  <c r="K53" i="12"/>
  <c r="L52" i="12"/>
  <c r="Q54" i="12"/>
  <c r="AD52" i="12"/>
  <c r="AF56" i="12" s="1"/>
  <c r="Z61" i="12"/>
  <c r="AA61" i="12" s="1"/>
  <c r="C54" i="10"/>
  <c r="Q55" i="10"/>
  <c r="R54" i="10"/>
  <c r="T57" i="10" s="1"/>
  <c r="U57" i="10" s="1"/>
  <c r="K54" i="10"/>
  <c r="L53" i="10"/>
  <c r="N56" i="10" s="1"/>
  <c r="O56" i="10" s="1"/>
  <c r="W53" i="10"/>
  <c r="X52" i="10"/>
  <c r="Z55" i="10" s="1"/>
  <c r="AA55" i="10" s="1"/>
  <c r="AD52" i="10"/>
  <c r="AF55" i="10" s="1"/>
  <c r="AG55" i="10" s="1"/>
  <c r="AC53" i="10"/>
  <c r="Z54" i="9"/>
  <c r="AD52" i="9"/>
  <c r="AF60" i="9" s="1"/>
  <c r="AG60" i="9" s="1"/>
  <c r="R52" i="9"/>
  <c r="L52" i="9"/>
  <c r="X52" i="9"/>
  <c r="O51" i="1"/>
  <c r="P50" i="1"/>
  <c r="M54" i="1"/>
  <c r="K51" i="1"/>
  <c r="C61" i="13" l="1"/>
  <c r="AG58" i="14"/>
  <c r="AH57" i="14"/>
  <c r="AJ61" i="14" s="1"/>
  <c r="AK61" i="14" s="1"/>
  <c r="C61" i="14" s="1"/>
  <c r="M55" i="14"/>
  <c r="O63" i="14" s="1"/>
  <c r="P63" i="14" s="1"/>
  <c r="L56" i="14"/>
  <c r="Z58" i="14"/>
  <c r="AA57" i="14"/>
  <c r="AC65" i="14" s="1"/>
  <c r="AD65" i="14" s="1"/>
  <c r="S58" i="14"/>
  <c r="T57" i="14"/>
  <c r="V65" i="14" s="1"/>
  <c r="W65" i="14" s="1"/>
  <c r="W56" i="13"/>
  <c r="X55" i="13"/>
  <c r="Z63" i="13" s="1"/>
  <c r="AA63" i="13" s="1"/>
  <c r="L54" i="13"/>
  <c r="N62" i="13" s="1"/>
  <c r="O62" i="13" s="1"/>
  <c r="K55" i="13"/>
  <c r="AC57" i="13"/>
  <c r="AD56" i="13"/>
  <c r="AF64" i="13" s="1"/>
  <c r="AG64" i="13" s="1"/>
  <c r="Q55" i="13"/>
  <c r="R54" i="13"/>
  <c r="T62" i="13" s="1"/>
  <c r="U62" i="13" s="1"/>
  <c r="N56" i="12"/>
  <c r="O56" i="12" s="1"/>
  <c r="R54" i="12"/>
  <c r="T58" i="12" s="1"/>
  <c r="U58" i="12" s="1"/>
  <c r="C55" i="10"/>
  <c r="C55" i="12"/>
  <c r="T55" i="9"/>
  <c r="U55" i="9" s="1"/>
  <c r="AG56" i="12"/>
  <c r="L53" i="12"/>
  <c r="K54" i="12"/>
  <c r="AD53" i="12"/>
  <c r="AF57" i="12" s="1"/>
  <c r="Z62" i="12"/>
  <c r="AA62" i="12" s="1"/>
  <c r="Q55" i="12"/>
  <c r="N60" i="9"/>
  <c r="L54" i="10"/>
  <c r="N57" i="10" s="1"/>
  <c r="O57" i="10" s="1"/>
  <c r="K55" i="10"/>
  <c r="W54" i="10"/>
  <c r="X53" i="10"/>
  <c r="Z56" i="10" s="1"/>
  <c r="AA56" i="10" s="1"/>
  <c r="AD53" i="10"/>
  <c r="AF56" i="10" s="1"/>
  <c r="AG56" i="10" s="1"/>
  <c r="AC54" i="10"/>
  <c r="R55" i="10"/>
  <c r="T58" i="10" s="1"/>
  <c r="U58" i="10" s="1"/>
  <c r="Q56" i="10"/>
  <c r="R54" i="1"/>
  <c r="Z55" i="9"/>
  <c r="AD53" i="9"/>
  <c r="AF61" i="9" s="1"/>
  <c r="AG61" i="9" s="1"/>
  <c r="X53" i="9"/>
  <c r="L53" i="9"/>
  <c r="R53" i="9"/>
  <c r="O52" i="1"/>
  <c r="P51" i="1"/>
  <c r="R55" i="1" s="1"/>
  <c r="K52" i="1"/>
  <c r="M55" i="1"/>
  <c r="AH58" i="14" l="1"/>
  <c r="AJ62" i="14" s="1"/>
  <c r="AK62" i="14" s="1"/>
  <c r="C62" i="14" s="1"/>
  <c r="AG59" i="14"/>
  <c r="T58" i="14"/>
  <c r="V66" i="14" s="1"/>
  <c r="W66" i="14" s="1"/>
  <c r="S59" i="14"/>
  <c r="Z59" i="14"/>
  <c r="AA58" i="14"/>
  <c r="AC66" i="14" s="1"/>
  <c r="AD66" i="14" s="1"/>
  <c r="L57" i="14"/>
  <c r="M56" i="14"/>
  <c r="O64" i="14" s="1"/>
  <c r="P64" i="14" s="1"/>
  <c r="AC58" i="13"/>
  <c r="AD57" i="13"/>
  <c r="AF65" i="13" s="1"/>
  <c r="AG65" i="13" s="1"/>
  <c r="L55" i="13"/>
  <c r="N63" i="13" s="1"/>
  <c r="O63" i="13" s="1"/>
  <c r="K56" i="13"/>
  <c r="C62" i="13"/>
  <c r="R55" i="13"/>
  <c r="T63" i="13" s="1"/>
  <c r="U63" i="13" s="1"/>
  <c r="Q56" i="13"/>
  <c r="X56" i="13"/>
  <c r="Z64" i="13" s="1"/>
  <c r="AA64" i="13" s="1"/>
  <c r="W57" i="13"/>
  <c r="N57" i="12"/>
  <c r="O57" i="12" s="1"/>
  <c r="R55" i="12"/>
  <c r="T59" i="12" s="1"/>
  <c r="U59" i="12" s="1"/>
  <c r="C56" i="10"/>
  <c r="C56" i="12"/>
  <c r="T56" i="9"/>
  <c r="U56" i="9" s="1"/>
  <c r="AG57" i="12"/>
  <c r="L54" i="12"/>
  <c r="K55" i="12"/>
  <c r="AD54" i="12"/>
  <c r="AF58" i="12" s="1"/>
  <c r="Z63" i="12"/>
  <c r="AA63" i="12" s="1"/>
  <c r="Q56" i="12"/>
  <c r="N61" i="9"/>
  <c r="X54" i="10"/>
  <c r="Z57" i="10" s="1"/>
  <c r="AA57" i="10" s="1"/>
  <c r="W55" i="10"/>
  <c r="AC55" i="10"/>
  <c r="AD54" i="10"/>
  <c r="AF57" i="10" s="1"/>
  <c r="AG57" i="10" s="1"/>
  <c r="K56" i="10"/>
  <c r="L55" i="10"/>
  <c r="N58" i="10" s="1"/>
  <c r="O58" i="10" s="1"/>
  <c r="Q57" i="10"/>
  <c r="R56" i="10"/>
  <c r="T59" i="10" s="1"/>
  <c r="U59" i="10" s="1"/>
  <c r="Z56" i="9"/>
  <c r="L54" i="9"/>
  <c r="N62" i="9" s="1"/>
  <c r="R54" i="9"/>
  <c r="X54" i="9"/>
  <c r="AD54" i="9"/>
  <c r="AF62" i="9" s="1"/>
  <c r="AG62" i="9" s="1"/>
  <c r="O53" i="1"/>
  <c r="P52" i="1"/>
  <c r="K53" i="1"/>
  <c r="M56" i="1"/>
  <c r="AH59" i="14" l="1"/>
  <c r="AJ63" i="14" s="1"/>
  <c r="AK63" i="14" s="1"/>
  <c r="C63" i="14" s="1"/>
  <c r="AG60" i="14"/>
  <c r="M57" i="14"/>
  <c r="O65" i="14" s="1"/>
  <c r="P65" i="14" s="1"/>
  <c r="L58" i="14"/>
  <c r="Z60" i="14"/>
  <c r="AA59" i="14"/>
  <c r="AC67" i="14" s="1"/>
  <c r="AD67" i="14" s="1"/>
  <c r="S60" i="14"/>
  <c r="T59" i="14"/>
  <c r="V67" i="14" s="1"/>
  <c r="W67" i="14" s="1"/>
  <c r="R56" i="13"/>
  <c r="T64" i="13" s="1"/>
  <c r="U64" i="13" s="1"/>
  <c r="Q57" i="13"/>
  <c r="X57" i="13"/>
  <c r="Z65" i="13" s="1"/>
  <c r="AA65" i="13" s="1"/>
  <c r="W58" i="13"/>
  <c r="K57" i="13"/>
  <c r="L56" i="13"/>
  <c r="N64" i="13" s="1"/>
  <c r="O64" i="13" s="1"/>
  <c r="C63" i="13"/>
  <c r="AD58" i="13"/>
  <c r="AF66" i="13" s="1"/>
  <c r="AG66" i="13" s="1"/>
  <c r="AC59" i="13"/>
  <c r="N58" i="12"/>
  <c r="O58" i="12" s="1"/>
  <c r="R56" i="12"/>
  <c r="T60" i="12" s="1"/>
  <c r="U60" i="12" s="1"/>
  <c r="C57" i="12"/>
  <c r="T57" i="9"/>
  <c r="U57" i="9" s="1"/>
  <c r="AG58" i="12"/>
  <c r="K56" i="12"/>
  <c r="L55" i="12"/>
  <c r="Z64" i="12"/>
  <c r="AA64" i="12" s="1"/>
  <c r="Q57" i="12"/>
  <c r="AD55" i="12"/>
  <c r="AF59" i="12" s="1"/>
  <c r="C57" i="10"/>
  <c r="W56" i="10"/>
  <c r="X55" i="10"/>
  <c r="Z58" i="10" s="1"/>
  <c r="AA58" i="10" s="1"/>
  <c r="Q58" i="10"/>
  <c r="R57" i="10"/>
  <c r="T60" i="10" s="1"/>
  <c r="U60" i="10" s="1"/>
  <c r="K57" i="10"/>
  <c r="L56" i="10"/>
  <c r="N59" i="10" s="1"/>
  <c r="O59" i="10" s="1"/>
  <c r="AD55" i="10"/>
  <c r="AF58" i="10" s="1"/>
  <c r="AG58" i="10" s="1"/>
  <c r="AC56" i="10"/>
  <c r="R56" i="1"/>
  <c r="Z57" i="9"/>
  <c r="X55" i="9"/>
  <c r="AD55" i="9"/>
  <c r="AF63" i="9" s="1"/>
  <c r="AG63" i="9" s="1"/>
  <c r="R55" i="9"/>
  <c r="L55" i="9"/>
  <c r="O54" i="1"/>
  <c r="P53" i="1"/>
  <c r="R57" i="1" s="1"/>
  <c r="M57" i="1"/>
  <c r="K54" i="1"/>
  <c r="C64" i="13" l="1"/>
  <c r="AH60" i="14"/>
  <c r="AJ64" i="14" s="1"/>
  <c r="AK64" i="14" s="1"/>
  <c r="C64" i="14" s="1"/>
  <c r="AG61" i="14"/>
  <c r="T60" i="14"/>
  <c r="V68" i="14" s="1"/>
  <c r="W68" i="14" s="1"/>
  <c r="S61" i="14"/>
  <c r="Z61" i="14"/>
  <c r="AA60" i="14"/>
  <c r="AC68" i="14" s="1"/>
  <c r="AD68" i="14" s="1"/>
  <c r="M58" i="14"/>
  <c r="O66" i="14" s="1"/>
  <c r="P66" i="14" s="1"/>
  <c r="L59" i="14"/>
  <c r="AD59" i="13"/>
  <c r="AF67" i="13" s="1"/>
  <c r="AG67" i="13" s="1"/>
  <c r="AC60" i="13"/>
  <c r="K58" i="13"/>
  <c r="L57" i="13"/>
  <c r="N65" i="13" s="1"/>
  <c r="O65" i="13" s="1"/>
  <c r="X58" i="13"/>
  <c r="Z66" i="13" s="1"/>
  <c r="AA66" i="13" s="1"/>
  <c r="W59" i="13"/>
  <c r="R57" i="13"/>
  <c r="T65" i="13" s="1"/>
  <c r="U65" i="13" s="1"/>
  <c r="Q58" i="13"/>
  <c r="N59" i="12"/>
  <c r="O59" i="12" s="1"/>
  <c r="R57" i="12"/>
  <c r="T61" i="12" s="1"/>
  <c r="U61" i="12" s="1"/>
  <c r="C58" i="12"/>
  <c r="T58" i="9"/>
  <c r="U58" i="9" s="1"/>
  <c r="AG59" i="12"/>
  <c r="L56" i="12"/>
  <c r="K57" i="12"/>
  <c r="Q58" i="12"/>
  <c r="AD56" i="12"/>
  <c r="AF60" i="12" s="1"/>
  <c r="Z65" i="12"/>
  <c r="AA65" i="12" s="1"/>
  <c r="N63" i="9"/>
  <c r="C58" i="10"/>
  <c r="R58" i="10"/>
  <c r="T61" i="10" s="1"/>
  <c r="U61" i="10" s="1"/>
  <c r="Q59" i="10"/>
  <c r="L57" i="10"/>
  <c r="N60" i="10" s="1"/>
  <c r="O60" i="10" s="1"/>
  <c r="K58" i="10"/>
  <c r="AC57" i="10"/>
  <c r="AD56" i="10"/>
  <c r="AF59" i="10" s="1"/>
  <c r="AG59" i="10" s="1"/>
  <c r="X56" i="10"/>
  <c r="Z59" i="10" s="1"/>
  <c r="AA59" i="10" s="1"/>
  <c r="W57" i="10"/>
  <c r="Z58" i="9"/>
  <c r="L56" i="9"/>
  <c r="R56" i="9"/>
  <c r="AD56" i="9"/>
  <c r="AF64" i="9" s="1"/>
  <c r="AG64" i="9" s="1"/>
  <c r="X56" i="9"/>
  <c r="O55" i="1"/>
  <c r="P54" i="1"/>
  <c r="M58" i="1"/>
  <c r="K55" i="1"/>
  <c r="C65" i="13" l="1"/>
  <c r="AH61" i="14"/>
  <c r="AJ65" i="14" s="1"/>
  <c r="AK65" i="14" s="1"/>
  <c r="C65" i="14" s="1"/>
  <c r="AG62" i="14"/>
  <c r="Z62" i="14"/>
  <c r="AA61" i="14"/>
  <c r="AC69" i="14" s="1"/>
  <c r="AD69" i="14" s="1"/>
  <c r="M59" i="14"/>
  <c r="O67" i="14" s="1"/>
  <c r="P67" i="14" s="1"/>
  <c r="L60" i="14"/>
  <c r="S62" i="14"/>
  <c r="T61" i="14"/>
  <c r="V69" i="14" s="1"/>
  <c r="W69" i="14" s="1"/>
  <c r="Q59" i="13"/>
  <c r="R58" i="13"/>
  <c r="T66" i="13" s="1"/>
  <c r="U66" i="13" s="1"/>
  <c r="W60" i="13"/>
  <c r="X59" i="13"/>
  <c r="Z67" i="13" s="1"/>
  <c r="AA67" i="13" s="1"/>
  <c r="L58" i="13"/>
  <c r="N66" i="13" s="1"/>
  <c r="O66" i="13" s="1"/>
  <c r="K59" i="13"/>
  <c r="AC61" i="13"/>
  <c r="AD60" i="13"/>
  <c r="AF68" i="13" s="1"/>
  <c r="AG68" i="13" s="1"/>
  <c r="N60" i="12"/>
  <c r="O60" i="12" s="1"/>
  <c r="R58" i="12"/>
  <c r="T62" i="12" s="1"/>
  <c r="U62" i="12" s="1"/>
  <c r="C59" i="10"/>
  <c r="C59" i="12"/>
  <c r="T59" i="9"/>
  <c r="U59" i="9" s="1"/>
  <c r="AG60" i="12"/>
  <c r="K58" i="12"/>
  <c r="L57" i="12"/>
  <c r="AD57" i="12"/>
  <c r="AF61" i="12" s="1"/>
  <c r="Q59" i="12"/>
  <c r="Z66" i="12"/>
  <c r="AA66" i="12" s="1"/>
  <c r="N64" i="9"/>
  <c r="X57" i="10"/>
  <c r="Z60" i="10" s="1"/>
  <c r="AA60" i="10" s="1"/>
  <c r="W58" i="10"/>
  <c r="AC58" i="10"/>
  <c r="AD57" i="10"/>
  <c r="AF60" i="10" s="1"/>
  <c r="AG60" i="10" s="1"/>
  <c r="K59" i="10"/>
  <c r="L58" i="10"/>
  <c r="N61" i="10" s="1"/>
  <c r="O61" i="10" s="1"/>
  <c r="Q60" i="10"/>
  <c r="R59" i="10"/>
  <c r="T62" i="10" s="1"/>
  <c r="U62" i="10" s="1"/>
  <c r="R58" i="1"/>
  <c r="Z59" i="9"/>
  <c r="X57" i="9"/>
  <c r="AD57" i="9"/>
  <c r="AF65" i="9" s="1"/>
  <c r="AG65" i="9" s="1"/>
  <c r="L57" i="9"/>
  <c r="R57" i="9"/>
  <c r="O56" i="1"/>
  <c r="P55" i="1"/>
  <c r="R59" i="1" s="1"/>
  <c r="M59" i="1"/>
  <c r="K56" i="1"/>
  <c r="C66" i="13" l="1"/>
  <c r="AH62" i="14"/>
  <c r="AJ66" i="14" s="1"/>
  <c r="AK66" i="14" s="1"/>
  <c r="C66" i="14" s="1"/>
  <c r="AG63" i="14"/>
  <c r="T62" i="14"/>
  <c r="V70" i="14" s="1"/>
  <c r="W70" i="14" s="1"/>
  <c r="S63" i="14"/>
  <c r="L61" i="14"/>
  <c r="M60" i="14"/>
  <c r="O68" i="14" s="1"/>
  <c r="P68" i="14" s="1"/>
  <c r="Z63" i="14"/>
  <c r="AA62" i="14"/>
  <c r="AC70" i="14" s="1"/>
  <c r="AD70" i="14" s="1"/>
  <c r="L59" i="13"/>
  <c r="N67" i="13" s="1"/>
  <c r="O67" i="13" s="1"/>
  <c r="K60" i="13"/>
  <c r="X60" i="13"/>
  <c r="Z68" i="13" s="1"/>
  <c r="AA68" i="13" s="1"/>
  <c r="W61" i="13"/>
  <c r="AC62" i="13"/>
  <c r="AD61" i="13"/>
  <c r="AF69" i="13" s="1"/>
  <c r="AG69" i="13" s="1"/>
  <c r="R59" i="13"/>
  <c r="T67" i="13" s="1"/>
  <c r="U67" i="13" s="1"/>
  <c r="Q60" i="13"/>
  <c r="N61" i="12"/>
  <c r="O61" i="12" s="1"/>
  <c r="R59" i="12"/>
  <c r="T63" i="12" s="1"/>
  <c r="U63" i="12" s="1"/>
  <c r="C60" i="10"/>
  <c r="C60" i="12"/>
  <c r="T60" i="9"/>
  <c r="U60" i="9" s="1"/>
  <c r="AG61" i="12"/>
  <c r="K59" i="12"/>
  <c r="L58" i="12"/>
  <c r="Z67" i="12"/>
  <c r="AA67" i="12" s="1"/>
  <c r="AD58" i="12"/>
  <c r="AF62" i="12" s="1"/>
  <c r="Q60" i="12"/>
  <c r="N65" i="9"/>
  <c r="L59" i="10"/>
  <c r="N62" i="10" s="1"/>
  <c r="O62" i="10" s="1"/>
  <c r="K60" i="10"/>
  <c r="AD58" i="10"/>
  <c r="AF61" i="10" s="1"/>
  <c r="AG61" i="10" s="1"/>
  <c r="AC59" i="10"/>
  <c r="R60" i="10"/>
  <c r="T63" i="10" s="1"/>
  <c r="U63" i="10" s="1"/>
  <c r="Q61" i="10"/>
  <c r="W59" i="10"/>
  <c r="X58" i="10"/>
  <c r="Z61" i="10" s="1"/>
  <c r="AA61" i="10" s="1"/>
  <c r="Z60" i="9"/>
  <c r="R58" i="9"/>
  <c r="L58" i="9"/>
  <c r="N66" i="9" s="1"/>
  <c r="AD58" i="9"/>
  <c r="AF66" i="9" s="1"/>
  <c r="AG66" i="9" s="1"/>
  <c r="X58" i="9"/>
  <c r="O57" i="1"/>
  <c r="P56" i="1"/>
  <c r="K57" i="1"/>
  <c r="M60" i="1"/>
  <c r="AG64" i="14" l="1"/>
  <c r="AH63" i="14"/>
  <c r="AJ67" i="14" s="1"/>
  <c r="AK67" i="14" s="1"/>
  <c r="C67" i="14" s="1"/>
  <c r="AA63" i="14"/>
  <c r="AC71" i="14" s="1"/>
  <c r="AD71" i="14" s="1"/>
  <c r="Z64" i="14"/>
  <c r="M61" i="14"/>
  <c r="O69" i="14" s="1"/>
  <c r="P69" i="14" s="1"/>
  <c r="L62" i="14"/>
  <c r="S64" i="14"/>
  <c r="T63" i="14"/>
  <c r="V71" i="14" s="1"/>
  <c r="W71" i="14" s="1"/>
  <c r="R60" i="13"/>
  <c r="T68" i="13" s="1"/>
  <c r="U68" i="13" s="1"/>
  <c r="Q61" i="13"/>
  <c r="AD62" i="13"/>
  <c r="AF70" i="13" s="1"/>
  <c r="AG70" i="13" s="1"/>
  <c r="AC63" i="13"/>
  <c r="X61" i="13"/>
  <c r="Z69" i="13" s="1"/>
  <c r="AA69" i="13" s="1"/>
  <c r="W62" i="13"/>
  <c r="K61" i="13"/>
  <c r="L60" i="13"/>
  <c r="N68" i="13" s="1"/>
  <c r="O68" i="13" s="1"/>
  <c r="C67" i="13"/>
  <c r="N62" i="12"/>
  <c r="O62" i="12" s="1"/>
  <c r="R60" i="12"/>
  <c r="T64" i="12" s="1"/>
  <c r="U64" i="12" s="1"/>
  <c r="C61" i="12"/>
  <c r="T61" i="9"/>
  <c r="U61" i="9" s="1"/>
  <c r="AG62" i="12"/>
  <c r="L59" i="12"/>
  <c r="K60" i="12"/>
  <c r="AD59" i="12"/>
  <c r="AF63" i="12" s="1"/>
  <c r="Q61" i="12"/>
  <c r="Z68" i="12"/>
  <c r="AA68" i="12" s="1"/>
  <c r="C61" i="10"/>
  <c r="X59" i="10"/>
  <c r="Z62" i="10" s="1"/>
  <c r="AA62" i="10" s="1"/>
  <c r="W60" i="10"/>
  <c r="Q62" i="10"/>
  <c r="R61" i="10"/>
  <c r="T64" i="10" s="1"/>
  <c r="U64" i="10" s="1"/>
  <c r="AC60" i="10"/>
  <c r="AD59" i="10"/>
  <c r="AF62" i="10" s="1"/>
  <c r="AG62" i="10" s="1"/>
  <c r="K61" i="10"/>
  <c r="L60" i="10"/>
  <c r="N63" i="10" s="1"/>
  <c r="O63" i="10" s="1"/>
  <c r="R60" i="1"/>
  <c r="Z61" i="9"/>
  <c r="X59" i="9"/>
  <c r="AD59" i="9"/>
  <c r="AF67" i="9" s="1"/>
  <c r="AG67" i="9" s="1"/>
  <c r="L59" i="9"/>
  <c r="N67" i="9" s="1"/>
  <c r="R59" i="9"/>
  <c r="O58" i="1"/>
  <c r="P57" i="1"/>
  <c r="R61" i="1" s="1"/>
  <c r="M61" i="1"/>
  <c r="K58" i="1"/>
  <c r="C68" i="13" l="1"/>
  <c r="AH64" i="14"/>
  <c r="AJ68" i="14" s="1"/>
  <c r="AK68" i="14" s="1"/>
  <c r="C68" i="14" s="1"/>
  <c r="AG65" i="14"/>
  <c r="T64" i="14"/>
  <c r="V72" i="14" s="1"/>
  <c r="S65" i="14"/>
  <c r="M62" i="14"/>
  <c r="O70" i="14" s="1"/>
  <c r="P70" i="14" s="1"/>
  <c r="L63" i="14"/>
  <c r="Z65" i="14"/>
  <c r="AA64" i="14"/>
  <c r="AC72" i="14" s="1"/>
  <c r="K62" i="13"/>
  <c r="L61" i="13"/>
  <c r="N69" i="13" s="1"/>
  <c r="O69" i="13" s="1"/>
  <c r="AD63" i="13"/>
  <c r="AF71" i="13" s="1"/>
  <c r="AG71" i="13" s="1"/>
  <c r="AC64" i="13"/>
  <c r="X62" i="13"/>
  <c r="Z70" i="13" s="1"/>
  <c r="AA70" i="13" s="1"/>
  <c r="W63" i="13"/>
  <c r="R61" i="13"/>
  <c r="T69" i="13" s="1"/>
  <c r="U69" i="13" s="1"/>
  <c r="Q62" i="13"/>
  <c r="N63" i="12"/>
  <c r="O63" i="12" s="1"/>
  <c r="R61" i="12"/>
  <c r="T65" i="12" s="1"/>
  <c r="U65" i="12" s="1"/>
  <c r="C62" i="10"/>
  <c r="C62" i="12"/>
  <c r="T62" i="9"/>
  <c r="U62" i="9" s="1"/>
  <c r="AG63" i="12"/>
  <c r="K61" i="12"/>
  <c r="L60" i="12"/>
  <c r="Z69" i="12"/>
  <c r="AA69" i="12" s="1"/>
  <c r="Q62" i="12"/>
  <c r="AD60" i="12"/>
  <c r="AF64" i="12" s="1"/>
  <c r="L61" i="10"/>
  <c r="N64" i="10" s="1"/>
  <c r="O64" i="10" s="1"/>
  <c r="K62" i="10"/>
  <c r="AC61" i="10"/>
  <c r="AD60" i="10"/>
  <c r="AF63" i="10" s="1"/>
  <c r="AG63" i="10" s="1"/>
  <c r="Q63" i="10"/>
  <c r="R62" i="10"/>
  <c r="T65" i="10" s="1"/>
  <c r="U65" i="10" s="1"/>
  <c r="W61" i="10"/>
  <c r="X60" i="10"/>
  <c r="Z63" i="10" s="1"/>
  <c r="AA63" i="10" s="1"/>
  <c r="Z62" i="9"/>
  <c r="AD60" i="9"/>
  <c r="AF68" i="9" s="1"/>
  <c r="AG68" i="9" s="1"/>
  <c r="R60" i="9"/>
  <c r="L60" i="9"/>
  <c r="X60" i="9"/>
  <c r="O59" i="1"/>
  <c r="P58" i="1"/>
  <c r="M62" i="1"/>
  <c r="K59" i="1"/>
  <c r="AH65" i="14" l="1"/>
  <c r="AJ69" i="14" s="1"/>
  <c r="AK69" i="14" s="1"/>
  <c r="C69" i="14" s="1"/>
  <c r="AG66" i="14"/>
  <c r="Z66" i="14"/>
  <c r="AA65" i="14"/>
  <c r="AC73" i="14" s="1"/>
  <c r="M63" i="14"/>
  <c r="O71" i="14" s="1"/>
  <c r="P71" i="14" s="1"/>
  <c r="L64" i="14"/>
  <c r="S66" i="14"/>
  <c r="T65" i="14"/>
  <c r="V73" i="14" s="1"/>
  <c r="W64" i="13"/>
  <c r="X63" i="13"/>
  <c r="Z71" i="13" s="1"/>
  <c r="AA71" i="13" s="1"/>
  <c r="Q63" i="13"/>
  <c r="R62" i="13"/>
  <c r="T70" i="13" s="1"/>
  <c r="U70" i="13" s="1"/>
  <c r="AC65" i="13"/>
  <c r="AD64" i="13"/>
  <c r="AF72" i="13" s="1"/>
  <c r="AG72" i="13" s="1"/>
  <c r="C69" i="13"/>
  <c r="L62" i="13"/>
  <c r="N70" i="13" s="1"/>
  <c r="O70" i="13" s="1"/>
  <c r="K63" i="13"/>
  <c r="N64" i="12"/>
  <c r="O64" i="12" s="1"/>
  <c r="R62" i="12"/>
  <c r="T66" i="12" s="1"/>
  <c r="U66" i="12" s="1"/>
  <c r="C63" i="10"/>
  <c r="C63" i="12"/>
  <c r="T63" i="9"/>
  <c r="U63" i="9" s="1"/>
  <c r="AG64" i="12"/>
  <c r="L61" i="12"/>
  <c r="K62" i="12"/>
  <c r="Q63" i="12"/>
  <c r="AD61" i="12"/>
  <c r="AF65" i="12" s="1"/>
  <c r="Z70" i="12"/>
  <c r="AA70" i="12" s="1"/>
  <c r="N68" i="9"/>
  <c r="X61" i="10"/>
  <c r="Z64" i="10" s="1"/>
  <c r="AA64" i="10" s="1"/>
  <c r="W62" i="10"/>
  <c r="R63" i="10"/>
  <c r="T66" i="10" s="1"/>
  <c r="U66" i="10" s="1"/>
  <c r="Q64" i="10"/>
  <c r="AC62" i="10"/>
  <c r="AD61" i="10"/>
  <c r="AF64" i="10" s="1"/>
  <c r="AG64" i="10" s="1"/>
  <c r="L62" i="10"/>
  <c r="N65" i="10" s="1"/>
  <c r="O65" i="10" s="1"/>
  <c r="K63" i="10"/>
  <c r="R62" i="1"/>
  <c r="Z63" i="9"/>
  <c r="X61" i="9"/>
  <c r="L61" i="9"/>
  <c r="N69" i="9" s="1"/>
  <c r="R61" i="9"/>
  <c r="AD61" i="9"/>
  <c r="AF69" i="9" s="1"/>
  <c r="AG69" i="9" s="1"/>
  <c r="O60" i="1"/>
  <c r="P59" i="1"/>
  <c r="R63" i="1" s="1"/>
  <c r="M63" i="1"/>
  <c r="K60" i="1"/>
  <c r="C70" i="13" l="1"/>
  <c r="AH66" i="14"/>
  <c r="AJ70" i="14" s="1"/>
  <c r="AK70" i="14" s="1"/>
  <c r="C70" i="14" s="1"/>
  <c r="AG67" i="14"/>
  <c r="AH67" i="14" s="1"/>
  <c r="AJ71" i="14" s="1"/>
  <c r="AK71" i="14" s="1"/>
  <c r="C71" i="14" s="1"/>
  <c r="T66" i="14"/>
  <c r="S67" i="14"/>
  <c r="T67" i="14" s="1"/>
  <c r="M64" i="14"/>
  <c r="O72" i="14" s="1"/>
  <c r="L65" i="14"/>
  <c r="Z67" i="14"/>
  <c r="AA67" i="14" s="1"/>
  <c r="AC75" i="14" s="1"/>
  <c r="AA66" i="14"/>
  <c r="AC74" i="14" s="1"/>
  <c r="L63" i="13"/>
  <c r="N71" i="13" s="1"/>
  <c r="O71" i="13" s="1"/>
  <c r="K64" i="13"/>
  <c r="AC66" i="13"/>
  <c r="AD65" i="13"/>
  <c r="AF73" i="13" s="1"/>
  <c r="AG73" i="13" s="1"/>
  <c r="R63" i="13"/>
  <c r="T71" i="13" s="1"/>
  <c r="U71" i="13" s="1"/>
  <c r="Q64" i="13"/>
  <c r="X64" i="13"/>
  <c r="Z72" i="13" s="1"/>
  <c r="AA72" i="13" s="1"/>
  <c r="W65" i="13"/>
  <c r="N65" i="12"/>
  <c r="O65" i="12" s="1"/>
  <c r="R63" i="12"/>
  <c r="T67" i="12" s="1"/>
  <c r="U67" i="12" s="1"/>
  <c r="C64" i="10"/>
  <c r="C64" i="12"/>
  <c r="T64" i="9"/>
  <c r="U64" i="9" s="1"/>
  <c r="AG65" i="12"/>
  <c r="L62" i="12"/>
  <c r="K63" i="12"/>
  <c r="AD62" i="12"/>
  <c r="AF66" i="12" s="1"/>
  <c r="Q64" i="12"/>
  <c r="Z71" i="12"/>
  <c r="AA71" i="12" s="1"/>
  <c r="AC63" i="10"/>
  <c r="AD62" i="10"/>
  <c r="AF65" i="10" s="1"/>
  <c r="AG65" i="10" s="1"/>
  <c r="Q65" i="10"/>
  <c r="R64" i="10"/>
  <c r="T67" i="10" s="1"/>
  <c r="U67" i="10" s="1"/>
  <c r="K64" i="10"/>
  <c r="L63" i="10"/>
  <c r="N66" i="10" s="1"/>
  <c r="O66" i="10" s="1"/>
  <c r="X62" i="10"/>
  <c r="Z65" i="10" s="1"/>
  <c r="AA65" i="10" s="1"/>
  <c r="W63" i="10"/>
  <c r="Z64" i="9"/>
  <c r="L62" i="9"/>
  <c r="N70" i="9" s="1"/>
  <c r="AD62" i="9"/>
  <c r="AF70" i="9" s="1"/>
  <c r="AG70" i="9" s="1"/>
  <c r="R62" i="9"/>
  <c r="X62" i="9"/>
  <c r="O61" i="1"/>
  <c r="P60" i="1"/>
  <c r="M64" i="1"/>
  <c r="K61" i="1"/>
  <c r="M65" i="14" l="1"/>
  <c r="O73" i="14" s="1"/>
  <c r="L66" i="14"/>
  <c r="V80" i="14"/>
  <c r="V75" i="14"/>
  <c r="V79" i="14"/>
  <c r="V74" i="14"/>
  <c r="X65" i="13"/>
  <c r="Z73" i="13" s="1"/>
  <c r="AA73" i="13" s="1"/>
  <c r="W66" i="13"/>
  <c r="R64" i="13"/>
  <c r="T72" i="13" s="1"/>
  <c r="U72" i="13" s="1"/>
  <c r="Q65" i="13"/>
  <c r="AD66" i="13"/>
  <c r="AF74" i="13" s="1"/>
  <c r="AG74" i="13" s="1"/>
  <c r="AC67" i="13"/>
  <c r="AD67" i="13" s="1"/>
  <c r="AF75" i="13" s="1"/>
  <c r="AG75" i="13" s="1"/>
  <c r="K65" i="13"/>
  <c r="L64" i="13"/>
  <c r="N72" i="13" s="1"/>
  <c r="O72" i="13" s="1"/>
  <c r="C71" i="13"/>
  <c r="R64" i="12"/>
  <c r="T72" i="12" s="1"/>
  <c r="Z72" i="12"/>
  <c r="N66" i="12"/>
  <c r="O66" i="12" s="1"/>
  <c r="C65" i="10"/>
  <c r="C65" i="12"/>
  <c r="AG66" i="12"/>
  <c r="T65" i="9"/>
  <c r="U65" i="9" s="1"/>
  <c r="K64" i="12"/>
  <c r="L63" i="12"/>
  <c r="Q65" i="12"/>
  <c r="AD63" i="12"/>
  <c r="AF67" i="12" s="1"/>
  <c r="K65" i="10"/>
  <c r="L64" i="10"/>
  <c r="N67" i="10" s="1"/>
  <c r="O67" i="10" s="1"/>
  <c r="R65" i="10"/>
  <c r="T68" i="10" s="1"/>
  <c r="U68" i="10" s="1"/>
  <c r="Q66" i="10"/>
  <c r="AD63" i="10"/>
  <c r="AF66" i="10" s="1"/>
  <c r="AG66" i="10" s="1"/>
  <c r="AC64" i="10"/>
  <c r="W64" i="10"/>
  <c r="X63" i="10"/>
  <c r="Z66" i="10" s="1"/>
  <c r="AA66" i="10" s="1"/>
  <c r="R64" i="1"/>
  <c r="Z65" i="9"/>
  <c r="R63" i="9"/>
  <c r="X63" i="9"/>
  <c r="AD63" i="9"/>
  <c r="AF71" i="9" s="1"/>
  <c r="AG71" i="9" s="1"/>
  <c r="L63" i="9"/>
  <c r="O62" i="1"/>
  <c r="P61" i="1"/>
  <c r="R65" i="1" s="1"/>
  <c r="M65" i="1"/>
  <c r="K62" i="1"/>
  <c r="C72" i="13" l="1"/>
  <c r="M66" i="14"/>
  <c r="L67" i="14"/>
  <c r="M67" i="14" s="1"/>
  <c r="K66" i="13"/>
  <c r="L65" i="13"/>
  <c r="N73" i="13" s="1"/>
  <c r="O73" i="13" s="1"/>
  <c r="R65" i="13"/>
  <c r="T73" i="13" s="1"/>
  <c r="U73" i="13" s="1"/>
  <c r="Q66" i="13"/>
  <c r="X66" i="13"/>
  <c r="Z74" i="13" s="1"/>
  <c r="AA74" i="13" s="1"/>
  <c r="W67" i="13"/>
  <c r="X67" i="13" s="1"/>
  <c r="Z75" i="13" s="1"/>
  <c r="AA75" i="13" s="1"/>
  <c r="R65" i="12"/>
  <c r="T73" i="12" s="1"/>
  <c r="T68" i="12"/>
  <c r="U68" i="12" s="1"/>
  <c r="N67" i="12"/>
  <c r="O67" i="12" s="1"/>
  <c r="C66" i="10"/>
  <c r="C66" i="12"/>
  <c r="AG67" i="12"/>
  <c r="T71" i="9"/>
  <c r="U71" i="9" s="1"/>
  <c r="T66" i="9"/>
  <c r="U66" i="9" s="1"/>
  <c r="L64" i="12"/>
  <c r="K65" i="12"/>
  <c r="Z73" i="12"/>
  <c r="Q66" i="12"/>
  <c r="AD64" i="12"/>
  <c r="N71" i="9"/>
  <c r="O71" i="9" s="1"/>
  <c r="W65" i="10"/>
  <c r="X64" i="10"/>
  <c r="Z67" i="10" s="1"/>
  <c r="AA67" i="10" s="1"/>
  <c r="AC65" i="10"/>
  <c r="AD64" i="10"/>
  <c r="AF67" i="10" s="1"/>
  <c r="AG67" i="10" s="1"/>
  <c r="R66" i="10"/>
  <c r="T69" i="10" s="1"/>
  <c r="U69" i="10" s="1"/>
  <c r="Q67" i="10"/>
  <c r="R67" i="10" s="1"/>
  <c r="T70" i="10" s="1"/>
  <c r="U70" i="10" s="1"/>
  <c r="K66" i="10"/>
  <c r="L65" i="10"/>
  <c r="N68" i="10" s="1"/>
  <c r="O68" i="10" s="1"/>
  <c r="Z71" i="9"/>
  <c r="AA71" i="9" s="1"/>
  <c r="Z66" i="9"/>
  <c r="L64" i="9"/>
  <c r="N72" i="9" s="1"/>
  <c r="O72" i="9" s="1"/>
  <c r="AD64" i="9"/>
  <c r="AF72" i="9" s="1"/>
  <c r="AG72" i="9" s="1"/>
  <c r="X64" i="9"/>
  <c r="R64" i="9"/>
  <c r="O63" i="1"/>
  <c r="P62" i="1"/>
  <c r="R66" i="1" s="1"/>
  <c r="M66" i="1"/>
  <c r="K63" i="1"/>
  <c r="M72" i="1"/>
  <c r="N72" i="1" s="1"/>
  <c r="O75" i="14" l="1"/>
  <c r="O80" i="14"/>
  <c r="O74" i="14"/>
  <c r="O79" i="14"/>
  <c r="Q67" i="13"/>
  <c r="R67" i="13" s="1"/>
  <c r="T75" i="13" s="1"/>
  <c r="U75" i="13" s="1"/>
  <c r="R66" i="13"/>
  <c r="T74" i="13" s="1"/>
  <c r="U74" i="13" s="1"/>
  <c r="C73" i="13"/>
  <c r="L66" i="13"/>
  <c r="N74" i="13" s="1"/>
  <c r="O74" i="13" s="1"/>
  <c r="K67" i="13"/>
  <c r="L67" i="13" s="1"/>
  <c r="N75" i="13" s="1"/>
  <c r="O75" i="13" s="1"/>
  <c r="R66" i="12"/>
  <c r="T74" i="12" s="1"/>
  <c r="T69" i="12"/>
  <c r="U69" i="12" s="1"/>
  <c r="N72" i="12"/>
  <c r="N68" i="12"/>
  <c r="O68" i="12" s="1"/>
  <c r="AF68" i="12"/>
  <c r="AG68" i="12" s="1"/>
  <c r="AF72" i="12"/>
  <c r="C67" i="12"/>
  <c r="T72" i="9"/>
  <c r="U72" i="9" s="1"/>
  <c r="T67" i="9"/>
  <c r="U67" i="9" s="1"/>
  <c r="L65" i="12"/>
  <c r="K66" i="12"/>
  <c r="AD65" i="12"/>
  <c r="Q67" i="12"/>
  <c r="C71" i="9"/>
  <c r="C67" i="10"/>
  <c r="K67" i="10"/>
  <c r="L67" i="10" s="1"/>
  <c r="N70" i="10" s="1"/>
  <c r="O70" i="10" s="1"/>
  <c r="L66" i="10"/>
  <c r="N69" i="10" s="1"/>
  <c r="O69" i="10" s="1"/>
  <c r="AD65" i="10"/>
  <c r="AF68" i="10" s="1"/>
  <c r="AG68" i="10" s="1"/>
  <c r="AC66" i="10"/>
  <c r="W66" i="10"/>
  <c r="X65" i="10"/>
  <c r="Z68" i="10" s="1"/>
  <c r="AA68" i="10" s="1"/>
  <c r="Z72" i="9"/>
  <c r="AA72" i="9" s="1"/>
  <c r="Z67" i="9"/>
  <c r="X65" i="9"/>
  <c r="R65" i="9"/>
  <c r="AD65" i="9"/>
  <c r="AF73" i="9" s="1"/>
  <c r="AG73" i="9" s="1"/>
  <c r="L65" i="9"/>
  <c r="O64" i="1"/>
  <c r="P63" i="1"/>
  <c r="K64" i="1"/>
  <c r="M67" i="1"/>
  <c r="M73" i="1"/>
  <c r="N73" i="1" s="1"/>
  <c r="C75" i="13" l="1"/>
  <c r="C74" i="13"/>
  <c r="C72" i="9"/>
  <c r="N69" i="12"/>
  <c r="O69" i="12" s="1"/>
  <c r="N73" i="12"/>
  <c r="R67" i="12"/>
  <c r="Z75" i="12"/>
  <c r="T70" i="12"/>
  <c r="U70" i="12" s="1"/>
  <c r="T79" i="12"/>
  <c r="C74" i="12"/>
  <c r="Z74" i="12"/>
  <c r="T71" i="12"/>
  <c r="U71" i="12" s="1"/>
  <c r="C68" i="10"/>
  <c r="AF69" i="12"/>
  <c r="AG69" i="12" s="1"/>
  <c r="AF73" i="12"/>
  <c r="C68" i="12"/>
  <c r="T73" i="9"/>
  <c r="U73" i="9" s="1"/>
  <c r="T68" i="9"/>
  <c r="U68" i="9" s="1"/>
  <c r="C75" i="12"/>
  <c r="K67" i="12"/>
  <c r="L67" i="12" s="1"/>
  <c r="L66" i="12"/>
  <c r="AD66" i="12"/>
  <c r="AD67" i="12"/>
  <c r="N73" i="9"/>
  <c r="O73" i="9" s="1"/>
  <c r="W67" i="10"/>
  <c r="X67" i="10" s="1"/>
  <c r="Z70" i="10" s="1"/>
  <c r="AA70" i="10" s="1"/>
  <c r="X66" i="10"/>
  <c r="Z69" i="10" s="1"/>
  <c r="AA69" i="10" s="1"/>
  <c r="AD66" i="10"/>
  <c r="AF69" i="10" s="1"/>
  <c r="AG69" i="10" s="1"/>
  <c r="AC67" i="10"/>
  <c r="AD67" i="10" s="1"/>
  <c r="AF70" i="10" s="1"/>
  <c r="AG70" i="10" s="1"/>
  <c r="Z73" i="9"/>
  <c r="AA73" i="9" s="1"/>
  <c r="Z68" i="9"/>
  <c r="AA68" i="9" s="1"/>
  <c r="AD67" i="9"/>
  <c r="AF75" i="9" s="1"/>
  <c r="AG75" i="9" s="1"/>
  <c r="AD66" i="9"/>
  <c r="AF74" i="9" s="1"/>
  <c r="AG74" i="9" s="1"/>
  <c r="L67" i="9"/>
  <c r="L66" i="9"/>
  <c r="N74" i="9" s="1"/>
  <c r="O74" i="9" s="1"/>
  <c r="R66" i="9"/>
  <c r="R67" i="9"/>
  <c r="X67" i="9"/>
  <c r="X66" i="9"/>
  <c r="R74" i="1"/>
  <c r="S74" i="1" s="1"/>
  <c r="R67" i="1"/>
  <c r="O65" i="1"/>
  <c r="P64" i="1"/>
  <c r="R75" i="1" s="1"/>
  <c r="S75" i="1" s="1"/>
  <c r="M68" i="1"/>
  <c r="K65" i="1"/>
  <c r="M75" i="1"/>
  <c r="N75" i="1" s="1"/>
  <c r="M74" i="1"/>
  <c r="N74" i="1" s="1"/>
  <c r="T80" i="12" l="1"/>
  <c r="T75" i="12"/>
  <c r="N70" i="12"/>
  <c r="O70" i="12" s="1"/>
  <c r="N74" i="12"/>
  <c r="N79" i="12"/>
  <c r="N71" i="12"/>
  <c r="O71" i="12" s="1"/>
  <c r="N75" i="12"/>
  <c r="N80" i="12"/>
  <c r="AF71" i="12"/>
  <c r="AG71" i="12" s="1"/>
  <c r="AF80" i="12"/>
  <c r="AF75" i="12"/>
  <c r="AF70" i="12"/>
  <c r="AG70" i="12" s="1"/>
  <c r="AF79" i="12"/>
  <c r="AF74" i="12"/>
  <c r="C69" i="12"/>
  <c r="T75" i="9"/>
  <c r="U75" i="9" s="1"/>
  <c r="T70" i="9"/>
  <c r="U70" i="9" s="1"/>
  <c r="T69" i="9"/>
  <c r="U69" i="9" s="1"/>
  <c r="C73" i="9"/>
  <c r="AA67" i="9"/>
  <c r="AA26" i="9"/>
  <c r="AA28" i="9"/>
  <c r="AA27" i="9"/>
  <c r="AA30" i="9"/>
  <c r="AA29" i="9"/>
  <c r="AA32" i="9"/>
  <c r="AA31" i="9"/>
  <c r="AA35" i="9"/>
  <c r="AA33" i="9"/>
  <c r="AA34" i="9"/>
  <c r="AA36" i="9"/>
  <c r="AA39" i="9"/>
  <c r="AA37" i="9"/>
  <c r="AA38" i="9"/>
  <c r="AA40" i="9"/>
  <c r="AA41" i="9"/>
  <c r="AA44" i="9"/>
  <c r="AA42" i="9"/>
  <c r="AA43" i="9"/>
  <c r="AA46" i="9"/>
  <c r="AA45" i="9"/>
  <c r="AA47" i="9"/>
  <c r="AA48" i="9"/>
  <c r="AA50" i="9"/>
  <c r="AA49" i="9"/>
  <c r="AA53" i="9"/>
  <c r="AA51" i="9"/>
  <c r="AA52" i="9"/>
  <c r="AA54" i="9"/>
  <c r="AA55" i="9"/>
  <c r="AA56" i="9"/>
  <c r="AA57" i="9"/>
  <c r="AA58" i="9"/>
  <c r="AA59" i="9"/>
  <c r="AA60" i="9"/>
  <c r="AA63" i="9"/>
  <c r="AA61" i="9"/>
  <c r="AA62" i="9"/>
  <c r="AA64" i="9"/>
  <c r="AA66" i="9"/>
  <c r="AA65" i="9"/>
  <c r="O70" i="9"/>
  <c r="O69" i="9"/>
  <c r="N75" i="9"/>
  <c r="O75" i="9" s="1"/>
  <c r="O26" i="9"/>
  <c r="O27" i="9"/>
  <c r="O28" i="9"/>
  <c r="O30" i="9"/>
  <c r="O29" i="9"/>
  <c r="O33" i="9"/>
  <c r="O31" i="9"/>
  <c r="O32" i="9"/>
  <c r="O36" i="9"/>
  <c r="O34" i="9"/>
  <c r="O35" i="9"/>
  <c r="O37" i="9"/>
  <c r="O38" i="9"/>
  <c r="O40" i="9"/>
  <c r="O39" i="9"/>
  <c r="O42" i="9"/>
  <c r="O41" i="9"/>
  <c r="O43" i="9"/>
  <c r="O46" i="9"/>
  <c r="O45" i="9"/>
  <c r="O47" i="9"/>
  <c r="O44" i="9"/>
  <c r="O48" i="9"/>
  <c r="O49" i="9"/>
  <c r="O50" i="9"/>
  <c r="O53" i="9"/>
  <c r="O52" i="9"/>
  <c r="O51" i="9"/>
  <c r="O54" i="9"/>
  <c r="O55" i="9"/>
  <c r="O56" i="9"/>
  <c r="O57" i="9"/>
  <c r="O58" i="9"/>
  <c r="O59" i="9"/>
  <c r="O62" i="9"/>
  <c r="O61" i="9"/>
  <c r="O63" i="9"/>
  <c r="O60" i="9"/>
  <c r="O64" i="9"/>
  <c r="O65" i="9"/>
  <c r="O67" i="9"/>
  <c r="O66" i="9"/>
  <c r="O68" i="9"/>
  <c r="C68" i="9" s="1"/>
  <c r="C69" i="10"/>
  <c r="C70" i="10"/>
  <c r="C74" i="1"/>
  <c r="Z74" i="9"/>
  <c r="Z69" i="9"/>
  <c r="AA69" i="9" s="1"/>
  <c r="Z75" i="9"/>
  <c r="AA75" i="9" s="1"/>
  <c r="Z70" i="9"/>
  <c r="AA70" i="9" s="1"/>
  <c r="R68" i="1"/>
  <c r="C75" i="1"/>
  <c r="O66" i="1"/>
  <c r="P65" i="1"/>
  <c r="K66" i="1"/>
  <c r="AA74" i="9" l="1"/>
  <c r="C74" i="9" s="1"/>
  <c r="C43" i="9"/>
  <c r="C46" i="9"/>
  <c r="C52" i="9"/>
  <c r="C75" i="9"/>
  <c r="C36" i="9"/>
  <c r="C27" i="9"/>
  <c r="C67" i="9"/>
  <c r="C58" i="9"/>
  <c r="C26" i="9"/>
  <c r="C49" i="9"/>
  <c r="C70" i="12"/>
  <c r="C71" i="12"/>
  <c r="C69" i="9"/>
  <c r="C70" i="9"/>
  <c r="C28" i="9"/>
  <c r="C59" i="9"/>
  <c r="C53" i="9"/>
  <c r="C34" i="9"/>
  <c r="C42" i="9"/>
  <c r="C65" i="9"/>
  <c r="C63" i="9"/>
  <c r="C62" i="9"/>
  <c r="C32" i="9"/>
  <c r="C31" i="9"/>
  <c r="C55" i="9"/>
  <c r="C47" i="9"/>
  <c r="C38" i="9"/>
  <c r="C56" i="9"/>
  <c r="C64" i="9"/>
  <c r="C48" i="9"/>
  <c r="C39" i="9"/>
  <c r="C60" i="9"/>
  <c r="C44" i="9"/>
  <c r="C40" i="9"/>
  <c r="C33" i="9"/>
  <c r="C54" i="9"/>
  <c r="C29" i="9"/>
  <c r="C61" i="9"/>
  <c r="C51" i="9"/>
  <c r="C45" i="9"/>
  <c r="C37" i="9"/>
  <c r="C30" i="9"/>
  <c r="C35" i="9"/>
  <c r="C66" i="9"/>
  <c r="C50" i="9"/>
  <c r="C41" i="9"/>
  <c r="C57" i="9"/>
  <c r="R76" i="1"/>
  <c r="S76" i="1" s="1"/>
  <c r="R69" i="1"/>
  <c r="O67" i="1"/>
  <c r="P67" i="1" s="1"/>
  <c r="P66" i="1"/>
  <c r="S66" i="1" s="1"/>
  <c r="R72" i="1"/>
  <c r="S72" i="1" s="1"/>
  <c r="C72" i="1" s="1"/>
  <c r="K67" i="1"/>
  <c r="M76" i="1"/>
  <c r="N76" i="1" s="1"/>
  <c r="M69" i="1"/>
  <c r="N69" i="1" s="1"/>
  <c r="C76" i="1" l="1"/>
  <c r="S27" i="1"/>
  <c r="S28" i="1"/>
  <c r="S29" i="1"/>
  <c r="S31" i="1"/>
  <c r="S30" i="1"/>
  <c r="S32" i="1"/>
  <c r="S33" i="1"/>
  <c r="S34" i="1"/>
  <c r="S35" i="1"/>
  <c r="S36" i="1"/>
  <c r="S37" i="1"/>
  <c r="S38" i="1"/>
  <c r="S39" i="1"/>
  <c r="S40" i="1"/>
  <c r="S41" i="1"/>
  <c r="S42" i="1"/>
  <c r="S43" i="1"/>
  <c r="S44" i="1"/>
  <c r="S45" i="1"/>
  <c r="S46" i="1"/>
  <c r="S49" i="1"/>
  <c r="S47" i="1"/>
  <c r="S48" i="1"/>
  <c r="S50" i="1"/>
  <c r="S51" i="1"/>
  <c r="S55" i="1"/>
  <c r="S52" i="1"/>
  <c r="S53" i="1"/>
  <c r="S54" i="1"/>
  <c r="S57" i="1"/>
  <c r="S56" i="1"/>
  <c r="S59" i="1"/>
  <c r="S58" i="1"/>
  <c r="S60" i="1"/>
  <c r="S61" i="1"/>
  <c r="S62" i="1"/>
  <c r="S63" i="1"/>
  <c r="S67" i="1"/>
  <c r="S68" i="1"/>
  <c r="S69" i="1"/>
  <c r="C69" i="1" s="1"/>
  <c r="S65" i="1"/>
  <c r="S64" i="1"/>
  <c r="N27" i="1"/>
  <c r="N30" i="1"/>
  <c r="N29" i="1"/>
  <c r="N28" i="1"/>
  <c r="N33" i="1"/>
  <c r="N31" i="1"/>
  <c r="C31" i="1" s="1"/>
  <c r="N32" i="1"/>
  <c r="C32" i="1" s="1"/>
  <c r="N35" i="1"/>
  <c r="N34" i="1"/>
  <c r="N37" i="1"/>
  <c r="N36" i="1"/>
  <c r="N39" i="1"/>
  <c r="C39" i="1" s="1"/>
  <c r="N38" i="1"/>
  <c r="N41" i="1"/>
  <c r="C41" i="1" s="1"/>
  <c r="N40" i="1"/>
  <c r="C40" i="1" s="1"/>
  <c r="N42" i="1"/>
  <c r="N43" i="1"/>
  <c r="N44" i="1"/>
  <c r="N46" i="1"/>
  <c r="N45" i="1"/>
  <c r="N48" i="1"/>
  <c r="C48" i="1" s="1"/>
  <c r="N47" i="1"/>
  <c r="C47" i="1" s="1"/>
  <c r="N50" i="1"/>
  <c r="C50" i="1" s="1"/>
  <c r="N49" i="1"/>
  <c r="N51" i="1"/>
  <c r="N52" i="1"/>
  <c r="N54" i="1"/>
  <c r="C54" i="1" s="1"/>
  <c r="N53" i="1"/>
  <c r="N55" i="1"/>
  <c r="N57" i="1"/>
  <c r="N56" i="1"/>
  <c r="N58" i="1"/>
  <c r="N59" i="1"/>
  <c r="N61" i="1"/>
  <c r="N60" i="1"/>
  <c r="N63" i="1"/>
  <c r="C63" i="1" s="1"/>
  <c r="N62" i="1"/>
  <c r="N66" i="1"/>
  <c r="C66" i="1" s="1"/>
  <c r="N64" i="1"/>
  <c r="N68" i="1"/>
  <c r="C68" i="1" s="1"/>
  <c r="N65" i="1"/>
  <c r="N67" i="1"/>
  <c r="R73" i="1"/>
  <c r="S73" i="1" s="1"/>
  <c r="C73" i="1" s="1"/>
  <c r="R71" i="1"/>
  <c r="S71" i="1" s="1"/>
  <c r="R77" i="1"/>
  <c r="S77" i="1" s="1"/>
  <c r="R70" i="1"/>
  <c r="S70" i="1" s="1"/>
  <c r="R78" i="1"/>
  <c r="S78" i="1" s="1"/>
  <c r="M77" i="1"/>
  <c r="N77" i="1" s="1"/>
  <c r="M70" i="1"/>
  <c r="N70" i="1" s="1"/>
  <c r="M78" i="1"/>
  <c r="N78" i="1" s="1"/>
  <c r="M71" i="1"/>
  <c r="N71" i="1" s="1"/>
  <c r="C59" i="1" l="1"/>
  <c r="C34" i="1"/>
  <c r="C49" i="1"/>
  <c r="C42" i="1"/>
  <c r="C35" i="1"/>
  <c r="C30" i="1"/>
  <c r="C51" i="1"/>
  <c r="C27" i="1"/>
  <c r="C62" i="1"/>
  <c r="C38" i="1"/>
  <c r="C53" i="1"/>
  <c r="C28" i="1"/>
  <c r="C60" i="1"/>
  <c r="C46" i="1"/>
  <c r="C36" i="1"/>
  <c r="C29" i="1"/>
  <c r="C64" i="1"/>
  <c r="C52" i="1"/>
  <c r="C44" i="1"/>
  <c r="C37" i="1"/>
  <c r="C61" i="1"/>
  <c r="C45" i="1"/>
  <c r="C56" i="1"/>
  <c r="C57" i="1"/>
  <c r="C58" i="1"/>
  <c r="C67" i="1"/>
  <c r="C65" i="1"/>
  <c r="C55" i="1"/>
  <c r="C43" i="1"/>
  <c r="C33" i="1"/>
  <c r="C71" i="1"/>
  <c r="C70" i="1"/>
  <c r="C77" i="1"/>
  <c r="C7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Carley Owers</author>
  </authors>
  <commentList>
    <comment ref="G15" authorId="0" shapeId="0" xr:uid="{7E48EDC7-2073-473D-AE15-6A369341F4E6}">
      <text>
        <r>
          <rPr>
            <b/>
            <sz val="12"/>
            <color indexed="81"/>
            <rFont val="Tahoma"/>
            <family val="2"/>
          </rPr>
          <t xml:space="preserve">Refers to number of children being vaccinated </t>
        </r>
      </text>
    </comment>
    <comment ref="I15" authorId="0" shapeId="0" xr:uid="{30A61FBA-293F-4E82-B138-F00181FACC08}">
      <text>
        <r>
          <rPr>
            <b/>
            <sz val="12"/>
            <color indexed="81"/>
            <rFont val="Tahoma"/>
            <family val="2"/>
          </rPr>
          <t xml:space="preserve">Refers to number of children being vaccinated </t>
        </r>
        <r>
          <rPr>
            <sz val="9"/>
            <color indexed="81"/>
            <rFont val="Tahoma"/>
            <family val="2"/>
          </rPr>
          <t xml:space="preserve">
</t>
        </r>
      </text>
    </comment>
    <comment ref="J15" authorId="0" shapeId="0" xr:uid="{E011491E-311E-438F-9525-E381D3F0B6DF}">
      <text>
        <r>
          <rPr>
            <b/>
            <sz val="12"/>
            <color indexed="81"/>
            <rFont val="Tahoma"/>
            <family val="2"/>
          </rPr>
          <t>Refers to number of children being vaccinated</t>
        </r>
        <r>
          <rPr>
            <sz val="12"/>
            <color indexed="81"/>
            <rFont val="Tahoma"/>
            <family val="2"/>
          </rPr>
          <t xml:space="preserve"> </t>
        </r>
        <r>
          <rPr>
            <sz val="9"/>
            <color indexed="81"/>
            <rFont val="Tahoma"/>
            <family val="2"/>
          </rPr>
          <t xml:space="preserve">
</t>
        </r>
      </text>
    </comment>
    <comment ref="M15" authorId="0" shapeId="0" xr:uid="{52B0CB70-0BB4-47D7-BC1F-C16CBBB2EADF}">
      <text>
        <r>
          <rPr>
            <b/>
            <sz val="12"/>
            <color indexed="81"/>
            <rFont val="Tahoma"/>
            <family val="2"/>
          </rPr>
          <t xml:space="preserve">Refers to number of children being vaccinated </t>
        </r>
      </text>
    </comment>
    <comment ref="O15" authorId="0" shapeId="0" xr:uid="{77EED359-855B-400C-B505-841586BFB7DA}">
      <text>
        <r>
          <rPr>
            <b/>
            <sz val="12"/>
            <color indexed="81"/>
            <rFont val="Tahoma"/>
            <family val="2"/>
          </rPr>
          <t xml:space="preserve">Refers to number of children being vaccinated </t>
        </r>
      </text>
    </comment>
    <comment ref="P15" authorId="0" shapeId="0" xr:uid="{C7FBA591-C888-45BD-87EE-3429A94C5419}">
      <text>
        <r>
          <rPr>
            <b/>
            <sz val="12"/>
            <color indexed="81"/>
            <rFont val="Tahoma"/>
            <family val="2"/>
          </rPr>
          <t>Refers to number of children being vaccinated</t>
        </r>
        <r>
          <rPr>
            <sz val="12"/>
            <color indexed="81"/>
            <rFont val="Tahoma"/>
            <family val="2"/>
          </rPr>
          <t xml:space="preserve"> </t>
        </r>
        <r>
          <rPr>
            <sz val="9"/>
            <color indexed="81"/>
            <rFont val="Tahoma"/>
            <family val="2"/>
          </rPr>
          <t xml:space="preserve">
</t>
        </r>
      </text>
    </comment>
    <comment ref="S15" authorId="0" shapeId="0" xr:uid="{8D18C92A-DF05-4283-A9E0-4A7669D39659}">
      <text>
        <r>
          <rPr>
            <b/>
            <sz val="12"/>
            <color indexed="81"/>
            <rFont val="Tahoma"/>
            <family val="2"/>
          </rPr>
          <t xml:space="preserve">Refers to number of children being vaccinated </t>
        </r>
      </text>
    </comment>
    <comment ref="U15" authorId="0" shapeId="0" xr:uid="{E6108CE0-C2F3-4637-A288-D6EAD1A954C5}">
      <text>
        <r>
          <rPr>
            <b/>
            <sz val="12"/>
            <color indexed="81"/>
            <rFont val="Tahoma"/>
            <family val="2"/>
          </rPr>
          <t xml:space="preserve">Refers to number of children being vaccinated </t>
        </r>
      </text>
    </comment>
    <comment ref="V15" authorId="0" shapeId="0" xr:uid="{1990EB66-D081-40E5-BD69-73FD2218ACEA}">
      <text>
        <r>
          <rPr>
            <b/>
            <sz val="12"/>
            <color indexed="81"/>
            <rFont val="Tahoma"/>
            <family val="2"/>
          </rPr>
          <t xml:space="preserve">Refers to number of children being vaccinated </t>
        </r>
      </text>
    </comment>
    <comment ref="Y15" authorId="0" shapeId="0" xr:uid="{060F92A0-F096-43C6-B23A-D5312A4202B7}">
      <text>
        <r>
          <rPr>
            <b/>
            <sz val="12"/>
            <color indexed="81"/>
            <rFont val="Tahoma"/>
            <family val="2"/>
          </rPr>
          <t xml:space="preserve">Refers to number of children being vaccinated </t>
        </r>
      </text>
    </comment>
    <comment ref="AA15" authorId="0" shapeId="0" xr:uid="{9FE9F4C9-0637-4BA1-B0BA-E37E53969F70}">
      <text>
        <r>
          <rPr>
            <b/>
            <sz val="12"/>
            <color indexed="81"/>
            <rFont val="Tahoma"/>
            <family val="2"/>
          </rPr>
          <t xml:space="preserve">Refers to number of children being vaccinated </t>
        </r>
      </text>
    </comment>
    <comment ref="AB15" authorId="0" shapeId="0" xr:uid="{34B5AE7C-0E5C-4E06-9130-EEA5AB877AAA}">
      <text>
        <r>
          <rPr>
            <b/>
            <sz val="12"/>
            <color indexed="81"/>
            <rFont val="Tahoma"/>
            <family val="2"/>
          </rPr>
          <t xml:space="preserve">Refers to number of children being vaccinated </t>
        </r>
      </text>
    </comment>
    <comment ref="AE15" authorId="0" shapeId="0" xr:uid="{EF75CDDD-9BE5-4168-B41D-A3D85A8ED9BE}">
      <text>
        <r>
          <rPr>
            <b/>
            <sz val="12"/>
            <color indexed="81"/>
            <rFont val="Tahoma"/>
            <family val="2"/>
          </rPr>
          <t xml:space="preserve">Refers to number of children being vaccinated </t>
        </r>
      </text>
    </comment>
    <comment ref="AG15" authorId="0" shapeId="0" xr:uid="{E9A98C3E-D6B2-40B0-93DB-514FF62BA98A}">
      <text>
        <r>
          <rPr>
            <b/>
            <sz val="12"/>
            <color indexed="81"/>
            <rFont val="Tahoma"/>
            <family val="2"/>
          </rPr>
          <t xml:space="preserve">Refers to number of children being vaccinated </t>
        </r>
      </text>
    </comment>
    <comment ref="AH15" authorId="0" shapeId="0" xr:uid="{8D875897-8717-4502-9F04-E79F2F8496F9}">
      <text>
        <r>
          <rPr>
            <b/>
            <sz val="12"/>
            <color indexed="81"/>
            <rFont val="Tahoma"/>
            <family val="2"/>
          </rPr>
          <t xml:space="preserve">Refers to number of children being vaccinated </t>
        </r>
      </text>
    </comment>
  </commentList>
</comments>
</file>

<file path=xl/sharedStrings.xml><?xml version="1.0" encoding="utf-8"?>
<sst xmlns="http://schemas.openxmlformats.org/spreadsheetml/2006/main" count="406" uniqueCount="132">
  <si>
    <t>How to use this spreadsheet:</t>
  </si>
  <si>
    <t xml:space="preserve">5. Third dose / booster allocation.  This is a place to add in how many 3rd doses/ booster  you are planning to give. This will add to the total per week but will not create a second dose </t>
  </si>
  <si>
    <t xml:space="preserve"> </t>
  </si>
  <si>
    <t>Adding more clinics:</t>
  </si>
  <si>
    <t xml:space="preserve">The same practice above wants to add three extra sessions to accommodate  demand on the afternoons of their vaccination days. </t>
  </si>
  <si>
    <t>Totals per week for both clinics will be calculated in the blue section.</t>
  </si>
  <si>
    <t>Example- Using the dose schedule drop down menu.</t>
  </si>
  <si>
    <t>Example: Adding in boosters /3rd dose</t>
  </si>
  <si>
    <t xml:space="preserve">There are two ways you can add in third doses of vaccinations. </t>
  </si>
  <si>
    <t xml:space="preserve">1.Adding into an existing  clinic as an addition to /or instead of doses you are already  giving.  Example given in the first round of clinics below ( in orange) </t>
  </si>
  <si>
    <t xml:space="preserve">2.Create and entire round of clinics dedicated to third dose / boosters / . Example is in the second round of clinics below ( in red) </t>
  </si>
  <si>
    <t>Disclaimer: WA Primary Health Alliance’s publications and the material within them are intended for use by health professionals for general information purposes and do not replace clinical decision making. Please read our full disclaimer.
While the Australian Government contributed funding for this material, it has not reviewed the content and is not responsible for any injury, loss or damage however arising from the use of or reliance on the information provided herein.</t>
  </si>
  <si>
    <t xml:space="preserve">Week </t>
  </si>
  <si>
    <t>(Optional) Enter clinic name below (e.g. Anna's Tuesday clinic):</t>
  </si>
  <si>
    <t>(Optional) Dose 1 day and time:</t>
  </si>
  <si>
    <t>(Optional) Dose 2 day and time:</t>
  </si>
  <si>
    <t>(Mandatory) Please select dose schedule:</t>
  </si>
  <si>
    <t>12 weeks</t>
  </si>
  <si>
    <r>
      <t xml:space="preserve">(Mandatory) What </t>
    </r>
    <r>
      <rPr>
        <b/>
        <sz val="11"/>
        <color rgb="FFFF0000"/>
        <rFont val="Calibri"/>
        <family val="2"/>
        <scheme val="minor"/>
      </rPr>
      <t>is the clinics week beginning start date</t>
    </r>
    <r>
      <rPr>
        <sz val="11"/>
        <color rgb="FFFF0000"/>
        <rFont val="Calibri"/>
        <family val="2"/>
        <scheme val="minor"/>
      </rPr>
      <t>?</t>
    </r>
  </si>
  <si>
    <r>
      <t xml:space="preserve">(Mandatory) Please select the </t>
    </r>
    <r>
      <rPr>
        <b/>
        <sz val="11"/>
        <color rgb="FFFF0000"/>
        <rFont val="Calibri"/>
        <family val="2"/>
        <scheme val="minor"/>
      </rPr>
      <t>week</t>
    </r>
    <r>
      <rPr>
        <sz val="11"/>
        <color rgb="FFFF0000"/>
        <rFont val="Calibri"/>
        <family val="2"/>
        <scheme val="minor"/>
      </rPr>
      <t xml:space="preserve"> the week the clinic will start:</t>
    </r>
  </si>
  <si>
    <t xml:space="preserve">Total doses needed per week </t>
  </si>
  <si>
    <t xml:space="preserve">Week Beginning Date </t>
  </si>
  <si>
    <t>Please enter the doses per week in the white column.</t>
  </si>
  <si>
    <t>Doses per week</t>
  </si>
  <si>
    <t>Please select dose schedule:</t>
  </si>
  <si>
    <r>
      <t xml:space="preserve">(Mandatory) Please select the </t>
    </r>
    <r>
      <rPr>
        <b/>
        <sz val="11"/>
        <color rgb="FFFF0000"/>
        <rFont val="Calibri"/>
        <family val="2"/>
        <scheme val="minor"/>
      </rPr>
      <t>week</t>
    </r>
    <r>
      <rPr>
        <sz val="11"/>
        <color rgb="FFFF0000"/>
        <rFont val="Calibri"/>
        <family val="2"/>
        <scheme val="minor"/>
      </rPr>
      <t xml:space="preserve"> the clinic will start:</t>
    </r>
  </si>
  <si>
    <t>Please enter the doses per week in the white column. Please enter 3rd doses in the green column.</t>
  </si>
  <si>
    <t>3 weeks</t>
  </si>
  <si>
    <r>
      <t>(Mandatory) What is the clinics</t>
    </r>
    <r>
      <rPr>
        <b/>
        <sz val="11"/>
        <color rgb="FFFF0000"/>
        <rFont val="Calibri"/>
        <family val="2"/>
        <scheme val="minor"/>
      </rPr>
      <t xml:space="preserve"> week beginning s</t>
    </r>
    <r>
      <rPr>
        <sz val="11"/>
        <color rgb="FFFF0000"/>
        <rFont val="Calibri"/>
        <family val="2"/>
        <scheme val="minor"/>
      </rPr>
      <t>tart date?</t>
    </r>
  </si>
  <si>
    <r>
      <rPr>
        <sz val="11"/>
        <color rgb="FFFF0000"/>
        <rFont val="Calibri"/>
        <family val="2"/>
        <scheme val="minor"/>
      </rPr>
      <t>(Mandatory) Please select the</t>
    </r>
    <r>
      <rPr>
        <b/>
        <sz val="11"/>
        <color rgb="FFFF0000"/>
        <rFont val="Calibri"/>
        <family val="2"/>
        <scheme val="minor"/>
      </rPr>
      <t xml:space="preserve"> week</t>
    </r>
    <r>
      <rPr>
        <sz val="11"/>
        <color rgb="FFFF0000"/>
        <rFont val="Calibri"/>
        <family val="2"/>
        <scheme val="minor"/>
      </rPr>
      <t xml:space="preserve"> the clinic will start:</t>
    </r>
  </si>
  <si>
    <r>
      <rPr>
        <sz val="11"/>
        <color rgb="FFFF0000"/>
        <rFont val="Calibri"/>
        <family val="2"/>
        <scheme val="minor"/>
      </rPr>
      <t xml:space="preserve">(Mandatory) Please select the </t>
    </r>
    <r>
      <rPr>
        <b/>
        <sz val="11"/>
        <color rgb="FFFF0000"/>
        <rFont val="Calibri"/>
        <family val="2"/>
        <scheme val="minor"/>
      </rPr>
      <t>week</t>
    </r>
    <r>
      <rPr>
        <sz val="11"/>
        <color rgb="FFFF0000"/>
        <rFont val="Calibri"/>
        <family val="2"/>
        <scheme val="minor"/>
      </rPr>
      <t xml:space="preserve"> the clinic will start:</t>
    </r>
  </si>
  <si>
    <t>What week will the clinic start?</t>
  </si>
  <si>
    <t>3 weeks (accelerated)</t>
  </si>
  <si>
    <t>8 weeks</t>
  </si>
  <si>
    <r>
      <t>(Mandatory) What</t>
    </r>
    <r>
      <rPr>
        <u/>
        <sz val="11"/>
        <color rgb="FFFF0000"/>
        <rFont val="Calibri"/>
        <family val="2"/>
        <scheme val="minor"/>
      </rPr>
      <t xml:space="preserve"> </t>
    </r>
    <r>
      <rPr>
        <b/>
        <u/>
        <sz val="11"/>
        <color rgb="FFFF0000"/>
        <rFont val="Calibri"/>
        <family val="2"/>
        <scheme val="minor"/>
      </rPr>
      <t>week beginning date</t>
    </r>
    <r>
      <rPr>
        <sz val="11"/>
        <color rgb="FFFF0000"/>
        <rFont val="Calibri"/>
        <family val="2"/>
        <scheme val="minor"/>
      </rPr>
      <t xml:space="preserve"> will the clinic start?</t>
    </r>
  </si>
  <si>
    <t>Dose 3 / Booster*</t>
  </si>
  <si>
    <t>Week 1</t>
  </si>
  <si>
    <t>4 weeks (accelerated)</t>
  </si>
  <si>
    <t>Week 2</t>
  </si>
  <si>
    <t xml:space="preserve">4 weeks </t>
  </si>
  <si>
    <t>Week 3</t>
  </si>
  <si>
    <t>5 weeks</t>
  </si>
  <si>
    <t>Week 4</t>
  </si>
  <si>
    <t>6 weeks</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</si>
  <si>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</si>
  <si>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</si>
  <si>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</si>
  <si>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</si>
  <si>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</si>
  <si>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</si>
  <si>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</si>
  <si>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</si>
  <si>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</si>
  <si>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</si>
  <si>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</si>
  <si>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</si>
  <si>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</si>
  <si>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</si>
  <si>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</si>
  <si>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</si>
  <si>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</si>
  <si>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</si>
  <si>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</si>
  <si>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</si>
  <si>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</si>
  <si>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</si>
  <si>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</si>
  <si>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</si>
  <si>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</si>
  <si>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</si>
  <si>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</si>
  <si>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</si>
  <si>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</si>
  <si>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</si>
  <si>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</si>
  <si>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</si>
  <si>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</si>
  <si>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</si>
  <si>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</si>
  <si>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</si>
  <si>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</si>
  <si>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</si>
  <si>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</si>
  <si>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</si>
  <si>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</si>
  <si>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</si>
  <si>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</si>
  <si>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</si>
  <si>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</si>
  <si>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</si>
  <si>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</si>
  <si>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</si>
  <si>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 xml:space="preserve">A practice has opted to run two separate clinics for 1st and 2nd doses on Monday and Fridays respectively. </t>
  </si>
  <si>
    <t>The practice has capacity and need for 100 doses per clinic. The clinic is a morning session on a Monday for 1st doses and later Fridays for a 2nd dose</t>
  </si>
  <si>
    <t>The practice puts in the start date for when these clinics will start.  Writes 100 into the white "doses per week column" for 11 weeks .The spreadsheet automatically adds the second dose after a 4 week interval</t>
  </si>
  <si>
    <t>The practice decided that after 12 weeks  they will provide only 50 appointments for first dose and will allocate 50 doses for boosters instead. Adds 50 in the first dose, second dose is automatically entered. Adds 50 into the respective dose 3 column for the same week.</t>
  </si>
  <si>
    <t>Totals per week appear in the blue column on the left</t>
  </si>
  <si>
    <t>Dose 3*</t>
  </si>
  <si>
    <t>Booster doses /week **</t>
  </si>
  <si>
    <t>Dose 3/ week*</t>
  </si>
  <si>
    <t>Please enter the 1st doses per week in the white column, 2nd dose will automatically populate. Please enter any 3rd dose/ boosters in the green columns.</t>
  </si>
  <si>
    <t>Dose 3 *</t>
  </si>
  <si>
    <t>Enter the 1st doses per week , 2nd dose will automatically populate. Enter any 3rd doses allocations in the green column.</t>
  </si>
  <si>
    <t>Dose 3/Booster</t>
  </si>
  <si>
    <t>Dose 3/ Booster</t>
  </si>
  <si>
    <r>
      <t xml:space="preserve">This column is the total of </t>
    </r>
    <r>
      <rPr>
        <b/>
        <sz val="11"/>
        <color theme="1"/>
        <rFont val="Calibri"/>
        <family val="2"/>
        <scheme val="minor"/>
      </rPr>
      <t>FULL doses</t>
    </r>
    <r>
      <rPr>
        <sz val="11"/>
        <color theme="1"/>
        <rFont val="Calibri"/>
        <family val="2"/>
        <scheme val="minor"/>
      </rPr>
      <t>.  Each dose of paediatric Moderna Spikevax is calculated at 0.5 of a full dose. I.e. if planning to vaccinate  50 children the calculator will adjust the total to show 25  in the Total full doses needed per week column,  in line with ordering requirements.</t>
    </r>
  </si>
  <si>
    <r>
      <t xml:space="preserve">This column is the total of </t>
    </r>
    <r>
      <rPr>
        <u/>
        <sz val="11"/>
        <color theme="1"/>
        <rFont val="Calibri"/>
        <family val="2"/>
        <scheme val="minor"/>
      </rPr>
      <t>ALL Adult Moderna full vaccine doses</t>
    </r>
    <r>
      <rPr>
        <sz val="11"/>
        <color theme="1"/>
        <rFont val="Calibri"/>
        <family val="2"/>
        <scheme val="minor"/>
      </rPr>
      <t>. ** Each dose of booster is calculated at 0.5 of a dose. I.e. if planning to booster dose 50 people, the calculator will add 25 to the total full doses needed per week column,  in line with ordering requirements.</t>
    </r>
  </si>
  <si>
    <t xml:space="preserve">Total FULL doses needed per week for ordering </t>
  </si>
  <si>
    <t>There is also the option to add in third/ booster doses into the clinics or as a separate round of clinics  depending on the practices preference.</t>
  </si>
  <si>
    <t xml:space="preserve">With both versions with the dates set correctly the weekly dose calculated will add in the additional  third doses </t>
  </si>
  <si>
    <t>These spreadsheets are designed for clinics that have opted to  separate clinics into first and second doses for ease of management. The spreadsheet automatically adds the second doses quantities at the correct time for the schedule.</t>
  </si>
  <si>
    <t>The spreadsheet accommodates for up to five rounds of  "clinics" a week. For the purpose of this spreadsheet a "clinic" definition is determined by the practice. It could be a whole day, a session or one hour etc.</t>
  </si>
  <si>
    <r>
      <t xml:space="preserve">4. Enter the number of doses per clinic in the white column that you are planning to deliver. </t>
    </r>
    <r>
      <rPr>
        <b/>
        <sz val="11"/>
        <color theme="1"/>
        <rFont val="Calibri"/>
        <family val="2"/>
        <scheme val="minor"/>
      </rPr>
      <t>Example</t>
    </r>
    <r>
      <rPr>
        <sz val="11"/>
        <color theme="1"/>
        <rFont val="Calibri"/>
        <family val="2"/>
        <scheme val="minor"/>
      </rPr>
      <t xml:space="preserve">. If you are planning to have a first dose vaccination clinic that will see 150 people for the next 12 weeks, put in 150 in to each cell for 12 weeks. The spreadsheet will automatically place the 2nd dose in to the corresponding second dose column for that round of clinics . If in four weeks time the practice  decides to increase the amount of vaccines given for a period of two weeks and see an extra 100 patients a week on a </t>
    </r>
    <r>
      <rPr>
        <u/>
        <sz val="11"/>
        <color theme="1"/>
        <rFont val="Calibri"/>
        <family val="2"/>
        <scheme val="minor"/>
      </rPr>
      <t>different day y</t>
    </r>
    <r>
      <rPr>
        <sz val="11"/>
        <color theme="1"/>
        <rFont val="Calibri"/>
        <family val="2"/>
        <scheme val="minor"/>
      </rPr>
      <t xml:space="preserve">ou would create a new round of clinics in a separate  section. If you were to increase or decrease the amount in an existing clinic ( same days)  do so by adjusting the number in the cells, no need to add another section.  The spread sheet will total the  number of doses needed for that week for all the clinics ( see example below) </t>
    </r>
  </si>
  <si>
    <t>The recommended interval between two doses of Pfizer (Comirnaty) is 8 weeks. The information in this spreadsheet is based on the ATAGI guidelines and is up to date as of the 27th April 2022 - please click here to view the guidelines hosted on the health.gov.au website.</t>
  </si>
  <si>
    <t>Please enter the 1st doses per week in the white column, 2nd dose will automatically populate. Please enter any 3rd dose/ boosters in the green columns..</t>
  </si>
  <si>
    <t xml:space="preserve"> The recommended interval between two doses for Moderna (Spikevax) is 8weeks apart, a shortened interval can be used in specific circumstances of 4 weeks. ** Booster Doses are given at half volume ( 0.25mL).- 3rd primary dose for immunocompromised patients only. The information in this spreadsheet is based on the ATAGI guidelines and is up to date as of the 27th April 2022- please click here to view the guidelines hosted on the health.gov.au website.</t>
  </si>
  <si>
    <r>
      <rPr>
        <b/>
        <i/>
        <sz val="11"/>
        <color rgb="FF7030A0"/>
        <rFont val="Calibri"/>
        <family val="2"/>
        <scheme val="minor"/>
      </rPr>
      <t>(March Update V3)</t>
    </r>
    <r>
      <rPr>
        <sz val="11"/>
        <color theme="1"/>
        <rFont val="Calibri"/>
        <family val="2"/>
        <scheme val="minor"/>
      </rPr>
      <t xml:space="preserve"> Moderna Spikevax paediatric schedule has been added as a separate tab. For each dose given, the total to be ordered ( column C)  is calculated at 0.5 of a dose due to the paediatric doses being half an adult dose.  </t>
    </r>
  </si>
  <si>
    <r>
      <rPr>
        <b/>
        <i/>
        <sz val="11"/>
        <color rgb="FF7030A0"/>
        <rFont val="Calibri"/>
        <family val="2"/>
        <scheme val="minor"/>
      </rPr>
      <t>(March update V3)</t>
    </r>
    <r>
      <rPr>
        <sz val="11"/>
        <color theme="1"/>
        <rFont val="Calibri"/>
        <family val="2"/>
        <scheme val="minor"/>
      </rPr>
      <t xml:space="preserve"> Adult Moderna Spikevax tab has a separate column for planning booster doses. Booster doses are 0.5 of a full adult dose. Therefore, for each planned vaccination only 0.5 of a dose is added to the "Total doses to be ordered" column ( column C) to assist with ordering quantities. </t>
    </r>
  </si>
  <si>
    <r>
      <rPr>
        <b/>
        <i/>
        <sz val="11"/>
        <color rgb="FF7030A0"/>
        <rFont val="Calibri"/>
        <family val="2"/>
        <scheme val="minor"/>
      </rPr>
      <t>(New for May update V4)</t>
    </r>
    <r>
      <rPr>
        <sz val="11"/>
        <color theme="1"/>
        <rFont val="Calibri"/>
        <family val="2"/>
        <scheme val="minor"/>
      </rPr>
      <t xml:space="preserve"> . Based on ATAGI recommendations made on the 27th April 2022 the schedules have been updated to represent an 8 week interval between dose one and dose two for Pfizer and Moderna for people aged 5 and older and a minimum dose interval of 3 weeks for Pfizer or 4 weeks for Moderna  for settings requiring and accelerated schedule.</t>
    </r>
  </si>
  <si>
    <r>
      <rPr>
        <b/>
        <sz val="11"/>
        <color rgb="FF7030A0"/>
        <rFont val="Calibri"/>
        <family val="2"/>
        <scheme val="minor"/>
      </rPr>
      <t>Example:</t>
    </r>
    <r>
      <rPr>
        <sz val="11"/>
        <color rgb="FF7030A0"/>
        <rFont val="Calibri"/>
        <family val="2"/>
        <scheme val="minor"/>
      </rPr>
      <t xml:space="preserve">  </t>
    </r>
    <r>
      <rPr>
        <b/>
        <sz val="11"/>
        <color rgb="FF7030A0"/>
        <rFont val="Calibri"/>
        <family val="2"/>
        <scheme val="minor"/>
      </rPr>
      <t>Creating clinics in the stock control spreadsheet</t>
    </r>
  </si>
  <si>
    <t xml:space="preserve">This can be managed by creating a "round 2" ( in pink below). Add the details as instructions above. </t>
  </si>
  <si>
    <t>Paediatric Pfizer, Adult Pfizer, Moderna, Paediatric Moderna and AstraZeneca vaccines have two dose schedules to accommodate for accelerated schedules. Once selected it will affect all the  clinics in that section.</t>
  </si>
  <si>
    <t>To change the schedule for your clinics, click the down arrow that belongs to the dose schedule. Select the dose schedule.</t>
  </si>
  <si>
    <r>
      <t xml:space="preserve">1. Select the </t>
    </r>
    <r>
      <rPr>
        <sz val="11"/>
        <color rgb="FF7030A0"/>
        <rFont val="Calibri"/>
        <family val="2"/>
        <scheme val="minor"/>
      </rPr>
      <t>appropriate tab at the bottom of the spreadsheet for the type of vaccine doses you wish to calculat</t>
    </r>
    <r>
      <rPr>
        <sz val="11"/>
        <color theme="1"/>
        <rFont val="Calibri"/>
        <family val="2"/>
        <scheme val="minor"/>
      </rPr>
      <t>e.  There is a clinic planner for Vaxzevria, Spikevax, Spikevax Paediatric, Comirnaty,  Paediatric Comirnaty and Nuvaxovid</t>
    </r>
  </si>
  <si>
    <r>
      <t xml:space="preserve">2. Select the </t>
    </r>
    <r>
      <rPr>
        <sz val="11"/>
        <color rgb="FF7030A0"/>
        <rFont val="Calibri"/>
        <family val="2"/>
        <scheme val="minor"/>
      </rPr>
      <t>dosage interval from the drop down list ( see examples below)</t>
    </r>
    <r>
      <rPr>
        <sz val="11"/>
        <color theme="1"/>
        <rFont val="Calibri"/>
        <family val="2"/>
        <scheme val="minor"/>
      </rPr>
      <t>-  this function is only available for Astra Zeneca's Vaxzevria ,Moderna  Spikevax Paediatric and Pfizer's Paediatric Comirnaty otherwise it is set at the recommended interval.  Please note. Once a dose schedule is chosen for that round of  clinics it can't be changed mid way through. If you need to introduce an accelerated schedule, use a new clinic section.</t>
    </r>
  </si>
  <si>
    <r>
      <t xml:space="preserve">3. </t>
    </r>
    <r>
      <rPr>
        <u/>
        <sz val="11"/>
        <color theme="1"/>
        <rFont val="Calibri"/>
        <family val="2"/>
        <scheme val="minor"/>
      </rPr>
      <t xml:space="preserve">Enter the </t>
    </r>
    <r>
      <rPr>
        <u/>
        <sz val="11"/>
        <color rgb="FF7030A0"/>
        <rFont val="Calibri"/>
        <family val="2"/>
        <scheme val="minor"/>
      </rPr>
      <t>week beginning date ( i.e. the Monday) of the first clinic you'll be running in DD/MM/YYYY format</t>
    </r>
    <r>
      <rPr>
        <sz val="11"/>
        <color rgb="FF7030A0"/>
        <rFont val="Calibri"/>
        <family val="2"/>
        <scheme val="minor"/>
      </rPr>
      <t>,</t>
    </r>
    <r>
      <rPr>
        <sz val="11"/>
        <color theme="1"/>
        <rFont val="Calibri"/>
        <family val="2"/>
        <scheme val="minor"/>
      </rPr>
      <t xml:space="preserve"> in the first clinic section.  If you are doing other clinics in that week  or later in the month/ year add the date of when that clinic will be starting in the other  clinic sections. (See example below)</t>
    </r>
  </si>
  <si>
    <t xml:space="preserve">6. The total doses per week will be calculated in the leftmost column ( column C) </t>
  </si>
  <si>
    <t>Stock control Template Version 4 (May 2022)</t>
  </si>
  <si>
    <t>*The information in this spreadsheet is based on the ATAGI guidelines and is up to date as of the 27th April 2022 - please click here to view the guidelines hosted on the health.gov.au website.</t>
  </si>
  <si>
    <t>The recommended interval between two primary doses of Paediatric Pfizer (Comirnaty) is 8 weeks. Vaccine dose interval can be shortened in special circumstances to a minimum of 3 weeks (accelerated) in an outbreak scenario. * Boosters at time of publishing not recommended for this age group. 3rd dose for severe immunocompromised patients only see ATAGI for timing.  The information in this spreadsheet is based on the ATAGI guidelines and is up to date as of the 27th April 2022 - please click here to view the guidelines hosted on the health.gov.au website.</t>
  </si>
  <si>
    <r>
      <t xml:space="preserve"> There is no separate formulation of the Paediatric Moderna Spikevax vaccine. </t>
    </r>
    <r>
      <rPr>
        <b/>
        <u/>
        <sz val="11"/>
        <color theme="10"/>
        <rFont val="Calibri"/>
        <family val="2"/>
        <scheme val="minor"/>
      </rPr>
      <t>Paediatric doses of Moderna Spikevax vaccine are half an adult dose ( full dose)</t>
    </r>
    <r>
      <rPr>
        <u/>
        <sz val="11"/>
        <color theme="10"/>
        <rFont val="Calibri"/>
        <family val="2"/>
        <scheme val="minor"/>
      </rPr>
      <t>. The recommended interval between two doses of Moderna (Spikevax)for children  is 8 weeks apart with an accelerated schedule of 4 weeks apart. Booster doses are not recommended for children aged 5-12 years. *3rd primary dose for immunocompromised patients only. The information in this spreadsheet is based on the ATAGI guidelines and is up to date as of the 27th April 2022- please click here to view the guidelines hosted on the health.gov.au website.</t>
    </r>
  </si>
  <si>
    <t>The recommended interval between two primary doses of Novavax (Nuvaxovid) is 3 weeks. The information in this spreadsheet is based on the ATAGI guidelines and is up to date as of the 27th April 2022 - please click here to view the guidelines hosted on the health.gov.au website. 3rd PRIMARY dose is for people with severe immunocompromise . Nuvaxovid is not approved as a booster at time of publication. Refer to ATAGI guidelines for updated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</si>
</sst>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C09]dd\-mmm\-yy;@"/>
  </numFmts>
  <fonts count="25" x14ac:knownFonts="1">
    <font>
      <sz val="11"/>
      <color theme="1"/>
      <name val="Calibri"/>
      <family val="2"/>
      <scheme val="minor"/>
    </font>
    <font>
      <b/>
      <sz val="11"/>
      <color theme="1"/>
      <name val="Calibri"/>
      <family val="2"/>
      <scheme val="minor"/>
    </font>
    <font>
      <sz val="8"/>
      <name val="Calibri"/>
      <family val="2"/>
      <scheme val="minor"/>
    </font>
    <font>
      <b/>
      <sz val="18"/>
      <color theme="1"/>
      <name val="Calibri"/>
      <family val="2"/>
      <scheme val="minor"/>
    </font>
    <font>
      <b/>
      <sz val="24"/>
      <color theme="1"/>
      <name val="Calibri"/>
      <family val="2"/>
      <scheme val="minor"/>
    </font>
    <font>
      <u/>
      <sz val="11"/>
      <color theme="10"/>
      <name val="Calibri"/>
      <family val="2"/>
      <scheme val="minor"/>
    </font>
    <font>
      <b/>
      <sz val="16"/>
      <color theme="1"/>
      <name val="Calibri"/>
      <family val="2"/>
      <scheme val="minor"/>
    </font>
    <font>
      <b/>
      <sz val="11"/>
      <color rgb="FFFF0000"/>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u/>
      <sz val="11"/>
      <color rgb="FFFF0000"/>
      <name val="Calibri"/>
      <family val="2"/>
      <scheme val="minor"/>
    </font>
    <font>
      <b/>
      <u/>
      <sz val="11"/>
      <color rgb="FFFF0000"/>
      <name val="Calibri"/>
      <family val="2"/>
      <scheme val="minor"/>
    </font>
    <font>
      <u/>
      <sz val="8"/>
      <color theme="10"/>
      <name val="Calibri"/>
      <family val="2"/>
      <scheme val="minor"/>
    </font>
    <font>
      <u/>
      <sz val="11"/>
      <color theme="1"/>
      <name val="Calibri"/>
      <family val="2"/>
      <scheme val="minor"/>
    </font>
    <font>
      <b/>
      <u/>
      <sz val="11"/>
      <color theme="10"/>
      <name val="Calibri"/>
      <family val="2"/>
      <scheme val="minor"/>
    </font>
    <font>
      <b/>
      <sz val="12"/>
      <color indexed="81"/>
      <name val="Tahoma"/>
      <family val="2"/>
    </font>
    <font>
      <sz val="9"/>
      <color indexed="81"/>
      <name val="Tahoma"/>
      <family val="2"/>
    </font>
    <font>
      <sz val="12"/>
      <color indexed="81"/>
      <name val="Tahoma"/>
      <family val="2"/>
    </font>
    <font>
      <b/>
      <sz val="22"/>
      <color rgb="FF7030A0"/>
      <name val="Calibri"/>
      <family val="2"/>
      <scheme val="minor"/>
    </font>
    <font>
      <sz val="11"/>
      <color rgb="FF7030A0"/>
      <name val="Calibri"/>
      <family val="2"/>
      <scheme val="minor"/>
    </font>
    <font>
      <b/>
      <sz val="11"/>
      <color rgb="FF7030A0"/>
      <name val="Calibri"/>
      <family val="2"/>
      <scheme val="minor"/>
    </font>
    <font>
      <b/>
      <i/>
      <sz val="11"/>
      <color rgb="FF7030A0"/>
      <name val="Calibri"/>
      <family val="2"/>
      <scheme val="minor"/>
    </font>
    <font>
      <u/>
      <sz val="11"/>
      <color rgb="FF7030A0"/>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4EDF8"/>
        <bgColor indexed="64"/>
      </patternFill>
    </fill>
    <fill>
      <patternFill patternType="solid">
        <fgColor theme="9" tint="0.59999389629810485"/>
        <bgColor indexed="64"/>
      </patternFill>
    </fill>
  </fills>
  <borders count="76">
    <border>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double">
        <color indexed="64"/>
      </right>
      <top/>
      <bottom/>
      <diagonal/>
    </border>
    <border>
      <left/>
      <right style="double">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right/>
      <top style="thin">
        <color indexed="64"/>
      </top>
      <bottom/>
      <diagonal/>
    </border>
    <border>
      <left/>
      <right style="medium">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top/>
      <bottom/>
      <diagonal/>
    </border>
    <border>
      <left style="thin">
        <color indexed="64"/>
      </left>
      <right style="double">
        <color indexed="64"/>
      </right>
      <top style="hair">
        <color indexed="64"/>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bottom/>
      <diagonal/>
    </border>
    <border>
      <left style="double">
        <color indexed="64"/>
      </left>
      <right style="double">
        <color indexed="64"/>
      </right>
      <top style="dotted">
        <color indexed="64"/>
      </top>
      <bottom/>
      <diagonal/>
    </border>
    <border>
      <left style="double">
        <color indexed="64"/>
      </left>
      <right style="medium">
        <color indexed="64"/>
      </right>
      <top style="hair">
        <color indexed="64"/>
      </top>
      <bottom style="medium">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medium">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double">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319">
    <xf numFmtId="0" fontId="0" fillId="0" borderId="0" xfId="0"/>
    <xf numFmtId="0" fontId="0" fillId="6" borderId="0" xfId="0" applyFill="1"/>
    <xf numFmtId="0" fontId="0" fillId="3" borderId="8" xfId="0" applyFill="1" applyBorder="1"/>
    <xf numFmtId="166" fontId="0" fillId="7" borderId="0" xfId="0" applyNumberFormat="1" applyFill="1"/>
    <xf numFmtId="0" fontId="0" fillId="2" borderId="8" xfId="0" applyFill="1" applyBorder="1"/>
    <xf numFmtId="0" fontId="0" fillId="8" borderId="8" xfId="0" applyFill="1" applyBorder="1"/>
    <xf numFmtId="14" fontId="0" fillId="7" borderId="24" xfId="0" applyNumberFormat="1" applyFill="1" applyBorder="1" applyAlignment="1" applyProtection="1">
      <alignment horizontal="center"/>
      <protection locked="0"/>
    </xf>
    <xf numFmtId="0" fontId="0" fillId="8" borderId="23" xfId="0" applyFill="1" applyBorder="1" applyAlignment="1">
      <alignment horizontal="center"/>
    </xf>
    <xf numFmtId="0" fontId="0" fillId="3" borderId="23" xfId="0" applyFill="1" applyBorder="1" applyAlignment="1">
      <alignment horizontal="center"/>
    </xf>
    <xf numFmtId="0" fontId="0" fillId="2" borderId="23" xfId="0" applyFill="1" applyBorder="1" applyAlignment="1">
      <alignment horizontal="center"/>
    </xf>
    <xf numFmtId="0" fontId="0" fillId="9" borderId="23" xfId="0" applyFill="1" applyBorder="1" applyAlignment="1">
      <alignment horizontal="center"/>
    </xf>
    <xf numFmtId="0" fontId="0" fillId="9" borderId="8" xfId="0" applyFill="1" applyBorder="1"/>
    <xf numFmtId="0" fontId="0" fillId="7" borderId="24" xfId="0" applyFill="1" applyBorder="1" applyAlignment="1" applyProtection="1">
      <alignment horizontal="center"/>
      <protection locked="0"/>
    </xf>
    <xf numFmtId="0" fontId="11" fillId="6" borderId="0" xfId="0" applyFont="1" applyFill="1"/>
    <xf numFmtId="1" fontId="0" fillId="7" borderId="46" xfId="0" applyNumberFormat="1" applyFill="1" applyBorder="1" applyAlignment="1" applyProtection="1">
      <alignment horizontal="center"/>
      <protection locked="0"/>
    </xf>
    <xf numFmtId="1" fontId="0" fillId="7" borderId="47" xfId="0" applyNumberFormat="1" applyFill="1" applyBorder="1" applyAlignment="1" applyProtection="1">
      <alignment horizontal="center"/>
      <protection locked="0"/>
    </xf>
    <xf numFmtId="1" fontId="0" fillId="7" borderId="48" xfId="0" applyNumberFormat="1" applyFill="1" applyBorder="1" applyAlignment="1" applyProtection="1">
      <alignment horizontal="center"/>
      <protection locked="0"/>
    </xf>
    <xf numFmtId="1" fontId="0" fillId="7" borderId="49" xfId="0" applyNumberFormat="1" applyFill="1" applyBorder="1" applyAlignment="1" applyProtection="1">
      <alignment horizontal="center"/>
      <protection locked="0"/>
    </xf>
    <xf numFmtId="166" fontId="0" fillId="0" borderId="0" xfId="0" applyNumberFormat="1"/>
    <xf numFmtId="0" fontId="0" fillId="0" borderId="0" xfId="0" applyAlignment="1">
      <alignment horizontal="left"/>
    </xf>
    <xf numFmtId="0" fontId="3" fillId="6" borderId="0" xfId="0" applyFont="1" applyFill="1" applyAlignment="1">
      <alignment vertical="center"/>
    </xf>
    <xf numFmtId="0" fontId="0" fillId="6" borderId="0" xfId="0" applyFill="1" applyAlignment="1">
      <alignment vertical="center"/>
    </xf>
    <xf numFmtId="0" fontId="0" fillId="0" borderId="0" xfId="0" applyAlignment="1">
      <alignment vertical="center"/>
    </xf>
    <xf numFmtId="166" fontId="0" fillId="7" borderId="0" xfId="0" applyNumberFormat="1" applyFill="1" applyAlignment="1">
      <alignment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8" xfId="0" applyFont="1" applyFill="1" applyBorder="1" applyAlignment="1">
      <alignment horizontal="center" vertical="center"/>
    </xf>
    <xf numFmtId="166" fontId="10" fillId="7" borderId="0" xfId="0" applyNumberFormat="1" applyFont="1" applyFill="1"/>
    <xf numFmtId="0" fontId="1" fillId="5" borderId="0" xfId="0" applyFont="1" applyFill="1"/>
    <xf numFmtId="14" fontId="0" fillId="5" borderId="2" xfId="0" applyNumberFormat="1" applyFill="1" applyBorder="1"/>
    <xf numFmtId="0" fontId="1" fillId="3" borderId="23" xfId="0" applyFont="1" applyFill="1" applyBorder="1" applyAlignment="1">
      <alignment horizontal="center"/>
    </xf>
    <xf numFmtId="0" fontId="1" fillId="3" borderId="22" xfId="0" applyFont="1" applyFill="1" applyBorder="1" applyAlignment="1">
      <alignment horizontal="center"/>
    </xf>
    <xf numFmtId="0" fontId="1" fillId="3" borderId="37" xfId="0" applyFont="1" applyFill="1" applyBorder="1" applyAlignment="1">
      <alignment horizontal="center"/>
    </xf>
    <xf numFmtId="165" fontId="1" fillId="3" borderId="28" xfId="0" applyNumberFormat="1" applyFont="1" applyFill="1" applyBorder="1" applyAlignment="1">
      <alignment horizontal="center"/>
    </xf>
    <xf numFmtId="166" fontId="0" fillId="7" borderId="0" xfId="0" applyNumberFormat="1" applyFill="1" applyAlignment="1">
      <alignment horizontal="center"/>
    </xf>
    <xf numFmtId="0" fontId="1" fillId="2" borderId="15" xfId="0" applyFont="1" applyFill="1" applyBorder="1" applyAlignment="1">
      <alignment horizontal="center"/>
    </xf>
    <xf numFmtId="0" fontId="1" fillId="2" borderId="22" xfId="0" applyFont="1" applyFill="1" applyBorder="1" applyAlignment="1">
      <alignment horizontal="center"/>
    </xf>
    <xf numFmtId="0" fontId="1" fillId="2" borderId="21" xfId="0" applyFont="1" applyFill="1" applyBorder="1" applyAlignment="1">
      <alignment horizontal="center"/>
    </xf>
    <xf numFmtId="165" fontId="1" fillId="2" borderId="15" xfId="0" applyNumberFormat="1" applyFont="1" applyFill="1" applyBorder="1" applyAlignment="1">
      <alignment horizontal="center"/>
    </xf>
    <xf numFmtId="166" fontId="0" fillId="7" borderId="42" xfId="0" applyNumberFormat="1" applyFill="1" applyBorder="1" applyAlignment="1">
      <alignment horizontal="center"/>
    </xf>
    <xf numFmtId="0" fontId="1" fillId="8" borderId="19" xfId="0" applyFont="1" applyFill="1" applyBorder="1" applyAlignment="1">
      <alignment horizontal="center"/>
    </xf>
    <xf numFmtId="0" fontId="1" fillId="8" borderId="22" xfId="0" applyFont="1" applyFill="1" applyBorder="1" applyAlignment="1">
      <alignment horizontal="center"/>
    </xf>
    <xf numFmtId="0" fontId="1" fillId="8" borderId="21" xfId="0" applyFont="1" applyFill="1" applyBorder="1" applyAlignment="1">
      <alignment horizontal="center"/>
    </xf>
    <xf numFmtId="165" fontId="1" fillId="8" borderId="18" xfId="0" applyNumberFormat="1" applyFont="1" applyFill="1" applyBorder="1" applyAlignment="1">
      <alignment horizontal="center"/>
    </xf>
    <xf numFmtId="0" fontId="0" fillId="6" borderId="7" xfId="0" applyFill="1" applyBorder="1"/>
    <xf numFmtId="165" fontId="0" fillId="11" borderId="29" xfId="0" applyNumberFormat="1" applyFill="1" applyBorder="1" applyAlignment="1">
      <alignment horizontal="center"/>
    </xf>
    <xf numFmtId="164" fontId="0" fillId="10" borderId="29" xfId="0" applyNumberFormat="1" applyFill="1" applyBorder="1" applyAlignment="1">
      <alignment horizontal="center"/>
    </xf>
    <xf numFmtId="1" fontId="0" fillId="0" borderId="0" xfId="0" applyNumberFormat="1" applyAlignment="1">
      <alignment horizontal="center"/>
    </xf>
    <xf numFmtId="0" fontId="0" fillId="10" borderId="38" xfId="0" quotePrefix="1" applyFill="1" applyBorder="1" applyAlignment="1">
      <alignment horizontal="center"/>
    </xf>
    <xf numFmtId="0" fontId="0" fillId="10" borderId="44" xfId="0" applyFill="1" applyBorder="1" applyAlignment="1">
      <alignment horizontal="center"/>
    </xf>
    <xf numFmtId="165" fontId="0" fillId="10" borderId="40" xfId="0" applyNumberFormat="1" applyFill="1" applyBorder="1" applyAlignment="1">
      <alignment horizontal="center"/>
    </xf>
    <xf numFmtId="0" fontId="0" fillId="7" borderId="0" xfId="0" quotePrefix="1" applyFill="1" applyAlignment="1">
      <alignment horizontal="center"/>
    </xf>
    <xf numFmtId="0" fontId="0" fillId="10" borderId="41" xfId="0" quotePrefix="1" applyFill="1" applyBorder="1" applyAlignment="1">
      <alignment horizontal="center"/>
    </xf>
    <xf numFmtId="165" fontId="0" fillId="10" borderId="43" xfId="0" applyNumberFormat="1" applyFill="1" applyBorder="1" applyAlignment="1">
      <alignment horizontal="center"/>
    </xf>
    <xf numFmtId="0" fontId="0" fillId="7" borderId="32" xfId="0" quotePrefix="1" applyFill="1" applyBorder="1" applyAlignment="1">
      <alignment horizontal="center"/>
    </xf>
    <xf numFmtId="0" fontId="0" fillId="10" borderId="35" xfId="0" quotePrefix="1" applyFill="1" applyBorder="1" applyAlignment="1">
      <alignment horizontal="center"/>
    </xf>
    <xf numFmtId="165" fontId="0" fillId="11" borderId="30" xfId="0" applyNumberFormat="1" applyFill="1" applyBorder="1" applyAlignment="1">
      <alignment horizontal="center"/>
    </xf>
    <xf numFmtId="164" fontId="0" fillId="10" borderId="30" xfId="0" applyNumberFormat="1" applyFill="1" applyBorder="1" applyAlignment="1">
      <alignment horizontal="center"/>
    </xf>
    <xf numFmtId="0" fontId="0" fillId="10" borderId="34" xfId="0" quotePrefix="1" applyFill="1" applyBorder="1" applyAlignment="1">
      <alignment horizontal="center"/>
    </xf>
    <xf numFmtId="0" fontId="0" fillId="10" borderId="45" xfId="0" applyFill="1" applyBorder="1" applyAlignment="1">
      <alignment horizontal="center"/>
    </xf>
    <xf numFmtId="165" fontId="0" fillId="10" borderId="33" xfId="0" applyNumberFormat="1" applyFill="1" applyBorder="1" applyAlignment="1">
      <alignment horizontal="center"/>
    </xf>
    <xf numFmtId="0" fontId="0" fillId="10" borderId="39" xfId="0" quotePrefix="1" applyFill="1" applyBorder="1" applyAlignment="1">
      <alignment horizontal="center"/>
    </xf>
    <xf numFmtId="0" fontId="0" fillId="10" borderId="34" xfId="0" applyFill="1" applyBorder="1" applyAlignment="1">
      <alignment horizontal="center"/>
    </xf>
    <xf numFmtId="0" fontId="0" fillId="7" borderId="0" xfId="0" applyFill="1"/>
    <xf numFmtId="0" fontId="1" fillId="6" borderId="0" xfId="0" applyFont="1" applyFill="1"/>
    <xf numFmtId="165" fontId="0" fillId="11" borderId="31" xfId="0" applyNumberFormat="1" applyFill="1" applyBorder="1" applyAlignment="1">
      <alignment horizontal="center"/>
    </xf>
    <xf numFmtId="164" fontId="0" fillId="10" borderId="31" xfId="0" applyNumberFormat="1" applyFill="1" applyBorder="1" applyAlignment="1">
      <alignment horizontal="center"/>
    </xf>
    <xf numFmtId="0" fontId="0" fillId="10" borderId="39" xfId="0" applyFill="1" applyBorder="1" applyAlignment="1">
      <alignment horizontal="center"/>
    </xf>
    <xf numFmtId="165" fontId="0" fillId="10" borderId="36" xfId="0" applyNumberFormat="1" applyFill="1" applyBorder="1" applyAlignment="1">
      <alignment horizontal="center"/>
    </xf>
    <xf numFmtId="0" fontId="0" fillId="7" borderId="2" xfId="0" applyFill="1" applyBorder="1"/>
    <xf numFmtId="165" fontId="0" fillId="6" borderId="0" xfId="0" applyNumberFormat="1" applyFill="1"/>
    <xf numFmtId="166" fontId="0" fillId="6" borderId="0" xfId="0" applyNumberFormat="1" applyFill="1"/>
    <xf numFmtId="0" fontId="9" fillId="7" borderId="24" xfId="0" applyFont="1" applyFill="1" applyBorder="1" applyAlignment="1" applyProtection="1">
      <alignment horizontal="center" vertical="center"/>
      <protection locked="0"/>
    </xf>
    <xf numFmtId="0" fontId="9" fillId="7" borderId="27" xfId="0" applyFont="1" applyFill="1" applyBorder="1" applyAlignment="1" applyProtection="1">
      <alignment horizontal="center" vertical="center"/>
      <protection locked="0"/>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1" fillId="3" borderId="15" xfId="0" applyFont="1" applyFill="1" applyBorder="1" applyAlignment="1">
      <alignment horizontal="center"/>
    </xf>
    <xf numFmtId="0" fontId="1" fillId="3" borderId="20" xfId="0" applyFont="1" applyFill="1" applyBorder="1" applyAlignment="1">
      <alignment horizontal="center"/>
    </xf>
    <xf numFmtId="0" fontId="1" fillId="2" borderId="18" xfId="0" applyFont="1" applyFill="1" applyBorder="1" applyAlignment="1">
      <alignment horizontal="center"/>
    </xf>
    <xf numFmtId="0" fontId="1" fillId="2" borderId="20" xfId="0" applyFont="1" applyFill="1" applyBorder="1" applyAlignment="1">
      <alignment horizontal="center"/>
    </xf>
    <xf numFmtId="0" fontId="1" fillId="8" borderId="15" xfId="0" applyFont="1" applyFill="1" applyBorder="1" applyAlignment="1">
      <alignment horizontal="center"/>
    </xf>
    <xf numFmtId="0" fontId="1" fillId="8" borderId="18" xfId="0" applyFont="1" applyFill="1" applyBorder="1" applyAlignment="1">
      <alignment horizontal="center"/>
    </xf>
    <xf numFmtId="0" fontId="1" fillId="8" borderId="20" xfId="0" applyFont="1" applyFill="1" applyBorder="1" applyAlignment="1">
      <alignment horizontal="center"/>
    </xf>
    <xf numFmtId="166" fontId="0" fillId="7" borderId="18" xfId="0" applyNumberFormat="1" applyFill="1" applyBorder="1" applyAlignment="1">
      <alignment horizontal="center"/>
    </xf>
    <xf numFmtId="0" fontId="1" fillId="9" borderId="15" xfId="0" applyFont="1" applyFill="1" applyBorder="1" applyAlignment="1">
      <alignment horizontal="center"/>
    </xf>
    <xf numFmtId="0" fontId="1" fillId="9" borderId="18" xfId="0" applyFont="1" applyFill="1" applyBorder="1" applyAlignment="1">
      <alignment horizontal="center"/>
    </xf>
    <xf numFmtId="0" fontId="1" fillId="9" borderId="20" xfId="0" applyFont="1" applyFill="1" applyBorder="1" applyAlignment="1">
      <alignment horizontal="center"/>
    </xf>
    <xf numFmtId="0" fontId="1" fillId="3" borderId="18" xfId="0" applyFont="1" applyFill="1" applyBorder="1" applyAlignment="1">
      <alignment horizontal="center"/>
    </xf>
    <xf numFmtId="0" fontId="0" fillId="6" borderId="17" xfId="0" applyFill="1" applyBorder="1"/>
    <xf numFmtId="0" fontId="0" fillId="6" borderId="8" xfId="0" applyFill="1" applyBorder="1"/>
    <xf numFmtId="165" fontId="0" fillId="4" borderId="5" xfId="0" applyNumberFormat="1" applyFill="1" applyBorder="1" applyAlignment="1">
      <alignment horizontal="center"/>
    </xf>
    <xf numFmtId="164" fontId="0" fillId="0" borderId="5" xfId="0" applyNumberFormat="1" applyBorder="1" applyAlignment="1">
      <alignment horizontal="center"/>
    </xf>
    <xf numFmtId="0" fontId="0" fillId="7" borderId="12" xfId="0" applyFill="1" applyBorder="1" applyAlignment="1">
      <alignment horizontal="center"/>
    </xf>
    <xf numFmtId="165" fontId="0" fillId="7" borderId="8" xfId="0" applyNumberFormat="1" applyFill="1" applyBorder="1" applyAlignment="1">
      <alignment horizontal="center"/>
    </xf>
    <xf numFmtId="0" fontId="0" fillId="6" borderId="13" xfId="0" applyFill="1" applyBorder="1"/>
    <xf numFmtId="165" fontId="0" fillId="4" borderId="6" xfId="0" applyNumberFormat="1" applyFill="1" applyBorder="1" applyAlignment="1">
      <alignment horizontal="center"/>
    </xf>
    <xf numFmtId="164" fontId="0" fillId="0" borderId="6" xfId="0" applyNumberFormat="1" applyBorder="1" applyAlignment="1">
      <alignment horizontal="center"/>
    </xf>
    <xf numFmtId="0" fontId="0" fillId="7" borderId="10" xfId="0" applyFill="1" applyBorder="1" applyAlignment="1">
      <alignment horizontal="center"/>
    </xf>
    <xf numFmtId="165" fontId="0" fillId="7" borderId="3" xfId="0" applyNumberFormat="1" applyFill="1" applyBorder="1" applyAlignment="1">
      <alignment horizontal="center"/>
    </xf>
    <xf numFmtId="0" fontId="0" fillId="7" borderId="11" xfId="0" applyFill="1" applyBorder="1" applyAlignment="1">
      <alignment horizontal="center"/>
    </xf>
    <xf numFmtId="0" fontId="0" fillId="6" borderId="16" xfId="0" applyFill="1" applyBorder="1"/>
    <xf numFmtId="165" fontId="0" fillId="6" borderId="16" xfId="0" applyNumberFormat="1" applyFill="1" applyBorder="1"/>
    <xf numFmtId="0" fontId="0" fillId="7" borderId="7" xfId="0" quotePrefix="1" applyFill="1" applyBorder="1" applyAlignment="1">
      <alignment horizontal="center"/>
    </xf>
    <xf numFmtId="0" fontId="0" fillId="10" borderId="44" xfId="0" quotePrefix="1" applyFill="1" applyBorder="1" applyAlignment="1">
      <alignment horizontal="center"/>
    </xf>
    <xf numFmtId="0" fontId="0" fillId="10" borderId="45" xfId="0" quotePrefix="1" applyFill="1" applyBorder="1" applyAlignment="1">
      <alignment horizontal="center"/>
    </xf>
    <xf numFmtId="0" fontId="0" fillId="7" borderId="9" xfId="0" quotePrefix="1" applyFill="1" applyBorder="1" applyAlignment="1">
      <alignment horizontal="center"/>
    </xf>
    <xf numFmtId="0" fontId="0" fillId="10" borderId="50" xfId="0" quotePrefix="1" applyFill="1" applyBorder="1" applyAlignment="1">
      <alignment horizontal="center"/>
    </xf>
    <xf numFmtId="0" fontId="0" fillId="6" borderId="14" xfId="0" applyFill="1" applyBorder="1"/>
    <xf numFmtId="0" fontId="0" fillId="2" borderId="0" xfId="0" applyFill="1" applyAlignment="1">
      <alignment horizontal="center"/>
    </xf>
    <xf numFmtId="0" fontId="0" fillId="7" borderId="0" xfId="0" applyFill="1" applyAlignment="1">
      <alignment horizontal="center"/>
    </xf>
    <xf numFmtId="0" fontId="0" fillId="7" borderId="2" xfId="0" applyFill="1" applyBorder="1" applyAlignment="1">
      <alignment horizontal="center"/>
    </xf>
    <xf numFmtId="0" fontId="0" fillId="8" borderId="0" xfId="0" applyFill="1" applyAlignment="1">
      <alignment horizontal="center"/>
    </xf>
    <xf numFmtId="0" fontId="0" fillId="9" borderId="0" xfId="0" applyFill="1" applyAlignment="1">
      <alignment horizontal="center"/>
    </xf>
    <xf numFmtId="0" fontId="0" fillId="3" borderId="0" xfId="0" applyFill="1" applyAlignment="1">
      <alignment horizontal="center"/>
    </xf>
    <xf numFmtId="165" fontId="1" fillId="8" borderId="52" xfId="0" applyNumberFormat="1" applyFont="1" applyFill="1" applyBorder="1" applyAlignment="1">
      <alignment horizontal="center"/>
    </xf>
    <xf numFmtId="0" fontId="0" fillId="10" borderId="0" xfId="0" quotePrefix="1" applyFill="1" applyAlignment="1">
      <alignment horizontal="center"/>
    </xf>
    <xf numFmtId="0" fontId="0" fillId="10" borderId="12" xfId="0" quotePrefix="1" applyFill="1" applyBorder="1" applyAlignment="1">
      <alignment horizontal="center"/>
    </xf>
    <xf numFmtId="0" fontId="0" fillId="7" borderId="54" xfId="0" applyFill="1" applyBorder="1" applyAlignment="1">
      <alignment horizontal="center"/>
    </xf>
    <xf numFmtId="0" fontId="0" fillId="7" borderId="55" xfId="0" applyFill="1" applyBorder="1" applyAlignment="1">
      <alignment horizontal="center"/>
    </xf>
    <xf numFmtId="165" fontId="1" fillId="3" borderId="52" xfId="0" applyNumberFormat="1" applyFont="1" applyFill="1" applyBorder="1" applyAlignment="1">
      <alignment horizontal="center"/>
    </xf>
    <xf numFmtId="0" fontId="0" fillId="7" borderId="12" xfId="0" quotePrefix="1" applyFill="1" applyBorder="1" applyAlignment="1">
      <alignment horizontal="center"/>
    </xf>
    <xf numFmtId="0" fontId="9" fillId="3" borderId="0" xfId="0" applyFont="1" applyFill="1" applyAlignment="1">
      <alignment horizontal="center" vertical="center"/>
    </xf>
    <xf numFmtId="14" fontId="0" fillId="3" borderId="0" xfId="0" applyNumberFormat="1" applyFill="1" applyAlignment="1">
      <alignment horizontal="center"/>
    </xf>
    <xf numFmtId="0" fontId="9" fillId="2" borderId="0" xfId="0" applyFont="1" applyFill="1" applyAlignment="1">
      <alignment horizontal="center" vertical="center"/>
    </xf>
    <xf numFmtId="14" fontId="0" fillId="2" borderId="0" xfId="0" applyNumberFormat="1" applyFill="1" applyAlignment="1">
      <alignment horizontal="center"/>
    </xf>
    <xf numFmtId="0" fontId="9" fillId="8" borderId="0" xfId="0" applyFont="1" applyFill="1" applyAlignment="1">
      <alignment horizontal="center" vertical="center"/>
    </xf>
    <xf numFmtId="14" fontId="0" fillId="8" borderId="0" xfId="0" applyNumberFormat="1" applyFill="1" applyAlignment="1">
      <alignment horizontal="center"/>
    </xf>
    <xf numFmtId="0" fontId="9" fillId="9" borderId="0" xfId="0" applyFont="1" applyFill="1" applyAlignment="1">
      <alignment horizontal="center" vertical="center"/>
    </xf>
    <xf numFmtId="14" fontId="0" fillId="9" borderId="0" xfId="0" applyNumberFormat="1" applyFill="1" applyAlignment="1">
      <alignment horizontal="center"/>
    </xf>
    <xf numFmtId="0" fontId="4" fillId="0" borderId="0" xfId="0" applyFont="1" applyAlignment="1">
      <alignment horizontal="left"/>
    </xf>
    <xf numFmtId="0" fontId="0" fillId="6" borderId="0" xfId="0" applyFill="1" applyAlignment="1">
      <alignment horizontal="left" vertical="top" wrapText="1"/>
    </xf>
    <xf numFmtId="0" fontId="0" fillId="8" borderId="56" xfId="0" applyFill="1" applyBorder="1" applyAlignment="1">
      <alignment horizontal="center"/>
    </xf>
    <xf numFmtId="0" fontId="0" fillId="3" borderId="56" xfId="0" applyFill="1" applyBorder="1" applyAlignment="1">
      <alignment horizontal="center"/>
    </xf>
    <xf numFmtId="0" fontId="0" fillId="6" borderId="0" xfId="0" quotePrefix="1" applyFill="1"/>
    <xf numFmtId="165" fontId="0" fillId="10" borderId="46" xfId="0" applyNumberFormat="1" applyFill="1" applyBorder="1" applyAlignment="1">
      <alignment horizontal="center"/>
    </xf>
    <xf numFmtId="165" fontId="0" fillId="10" borderId="47" xfId="0" applyNumberFormat="1" applyFill="1" applyBorder="1" applyAlignment="1">
      <alignment horizontal="center"/>
    </xf>
    <xf numFmtId="165" fontId="0" fillId="10" borderId="57" xfId="0" applyNumberFormat="1" applyFill="1" applyBorder="1" applyAlignment="1">
      <alignment horizontal="center"/>
    </xf>
    <xf numFmtId="165" fontId="1" fillId="2" borderId="52" xfId="0" applyNumberFormat="1" applyFont="1" applyFill="1" applyBorder="1" applyAlignment="1">
      <alignment horizontal="center"/>
    </xf>
    <xf numFmtId="165" fontId="0" fillId="10" borderId="59" xfId="0" applyNumberFormat="1" applyFill="1" applyBorder="1" applyAlignment="1">
      <alignment horizontal="center"/>
    </xf>
    <xf numFmtId="165" fontId="0" fillId="10" borderId="60" xfId="0" applyNumberFormat="1" applyFill="1" applyBorder="1" applyAlignment="1">
      <alignment horizontal="center"/>
    </xf>
    <xf numFmtId="165" fontId="1" fillId="9" borderId="52" xfId="0" applyNumberFormat="1" applyFont="1" applyFill="1" applyBorder="1" applyAlignment="1">
      <alignment horizontal="center"/>
    </xf>
    <xf numFmtId="0" fontId="1" fillId="9" borderId="22" xfId="0" applyFont="1" applyFill="1" applyBorder="1" applyAlignment="1">
      <alignment horizontal="center"/>
    </xf>
    <xf numFmtId="165" fontId="0" fillId="10" borderId="48" xfId="0" applyNumberFormat="1" applyFill="1" applyBorder="1" applyAlignment="1">
      <alignment horizontal="center"/>
    </xf>
    <xf numFmtId="14" fontId="10" fillId="3" borderId="0" xfId="0" applyNumberFormat="1" applyFont="1" applyFill="1" applyAlignment="1">
      <alignment horizontal="center"/>
    </xf>
    <xf numFmtId="14" fontId="10" fillId="2" borderId="0" xfId="0" applyNumberFormat="1" applyFont="1" applyFill="1" applyAlignment="1">
      <alignment horizontal="center"/>
    </xf>
    <xf numFmtId="14" fontId="10" fillId="8" borderId="0" xfId="0" applyNumberFormat="1" applyFont="1" applyFill="1" applyAlignment="1">
      <alignment horizontal="center"/>
    </xf>
    <xf numFmtId="14" fontId="10" fillId="9" borderId="0" xfId="0" applyNumberFormat="1" applyFont="1" applyFill="1" applyAlignment="1">
      <alignment horizontal="center"/>
    </xf>
    <xf numFmtId="165" fontId="0" fillId="8" borderId="40" xfId="0" applyNumberFormat="1" applyFill="1" applyBorder="1" applyAlignment="1" applyProtection="1">
      <alignment horizontal="center"/>
      <protection locked="0"/>
    </xf>
    <xf numFmtId="165" fontId="0" fillId="8" borderId="33" xfId="0" applyNumberFormat="1" applyFill="1" applyBorder="1" applyAlignment="1" applyProtection="1">
      <alignment horizontal="center"/>
      <protection locked="0"/>
    </xf>
    <xf numFmtId="165" fontId="0" fillId="8" borderId="53" xfId="0" applyNumberFormat="1" applyFill="1" applyBorder="1" applyAlignment="1" applyProtection="1">
      <alignment horizontal="center"/>
      <protection locked="0"/>
    </xf>
    <xf numFmtId="165" fontId="0" fillId="8" borderId="58" xfId="0" applyNumberFormat="1" applyFill="1" applyBorder="1" applyAlignment="1" applyProtection="1">
      <alignment horizontal="center"/>
      <protection locked="0"/>
    </xf>
    <xf numFmtId="0" fontId="0" fillId="7" borderId="25" xfId="0" applyFill="1" applyBorder="1" applyAlignment="1" applyProtection="1">
      <alignment horizontal="center"/>
      <protection locked="0"/>
    </xf>
    <xf numFmtId="0" fontId="0" fillId="10" borderId="46" xfId="0" applyFill="1" applyBorder="1" applyAlignment="1">
      <alignment horizontal="center"/>
    </xf>
    <xf numFmtId="0" fontId="0" fillId="10" borderId="47" xfId="0" applyFill="1" applyBorder="1" applyAlignment="1">
      <alignment horizontal="center"/>
    </xf>
    <xf numFmtId="0" fontId="0" fillId="10" borderId="48" xfId="0" applyFill="1" applyBorder="1" applyAlignment="1">
      <alignment horizontal="center"/>
    </xf>
    <xf numFmtId="0" fontId="0" fillId="6" borderId="0" xfId="0" applyFill="1" applyAlignment="1">
      <alignment wrapText="1"/>
    </xf>
    <xf numFmtId="0" fontId="0" fillId="0" borderId="0" xfId="0" applyAlignment="1">
      <alignment wrapText="1"/>
    </xf>
    <xf numFmtId="0" fontId="4" fillId="0" borderId="0" xfId="0" applyFont="1" applyAlignment="1">
      <alignment horizontal="left"/>
    </xf>
    <xf numFmtId="0" fontId="4" fillId="0" borderId="0" xfId="0" applyFont="1" applyAlignment="1">
      <alignment horizontal="left"/>
    </xf>
    <xf numFmtId="0" fontId="1" fillId="3" borderId="42" xfId="0" applyFont="1" applyFill="1" applyBorder="1" applyAlignment="1">
      <alignment horizontal="center"/>
    </xf>
    <xf numFmtId="0" fontId="5" fillId="6" borderId="0" xfId="1" applyFill="1" applyBorder="1" applyAlignment="1" applyProtection="1">
      <alignment horizontal="center" vertical="center"/>
    </xf>
    <xf numFmtId="166" fontId="0" fillId="7" borderId="51" xfId="0" applyNumberFormat="1" applyFill="1" applyBorder="1" applyAlignment="1">
      <alignment horizontal="center"/>
    </xf>
    <xf numFmtId="0" fontId="0" fillId="7" borderId="0" xfId="0" quotePrefix="1" applyFill="1" applyBorder="1" applyAlignment="1">
      <alignment horizontal="center"/>
    </xf>
    <xf numFmtId="0" fontId="9" fillId="9" borderId="0" xfId="0" applyFont="1" applyFill="1" applyBorder="1" applyAlignment="1">
      <alignment horizontal="center" vertical="center"/>
    </xf>
    <xf numFmtId="0" fontId="0" fillId="9" borderId="0" xfId="0" applyFill="1" applyBorder="1" applyAlignment="1">
      <alignment horizontal="center"/>
    </xf>
    <xf numFmtId="14" fontId="0" fillId="9" borderId="0" xfId="0" applyNumberFormat="1" applyFill="1" applyBorder="1" applyAlignment="1">
      <alignment horizontal="center"/>
    </xf>
    <xf numFmtId="0" fontId="0" fillId="6" borderId="0" xfId="0" applyFill="1" applyBorder="1"/>
    <xf numFmtId="165" fontId="0" fillId="8" borderId="36" xfId="0" applyNumberFormat="1" applyFill="1" applyBorder="1" applyAlignment="1" applyProtection="1">
      <alignment horizontal="center"/>
      <protection locked="0"/>
    </xf>
    <xf numFmtId="0" fontId="0" fillId="10" borderId="66" xfId="0" applyFill="1" applyBorder="1" applyAlignment="1">
      <alignment horizontal="center"/>
    </xf>
    <xf numFmtId="0" fontId="0" fillId="10" borderId="67" xfId="0" applyFill="1" applyBorder="1" applyAlignment="1">
      <alignment horizontal="center"/>
    </xf>
    <xf numFmtId="165" fontId="0" fillId="8" borderId="68" xfId="0" applyNumberFormat="1" applyFill="1" applyBorder="1" applyAlignment="1" applyProtection="1">
      <alignment horizontal="center"/>
      <protection locked="0"/>
    </xf>
    <xf numFmtId="165" fontId="0" fillId="8" borderId="69" xfId="0" applyNumberFormat="1" applyFill="1" applyBorder="1" applyAlignment="1" applyProtection="1">
      <alignment horizontal="center"/>
      <protection locked="0"/>
    </xf>
    <xf numFmtId="165" fontId="0" fillId="12" borderId="61" xfId="0" applyNumberFormat="1" applyFill="1" applyBorder="1" applyAlignment="1" applyProtection="1">
      <alignment horizontal="center"/>
      <protection locked="0"/>
    </xf>
    <xf numFmtId="165" fontId="0" fillId="12" borderId="62" xfId="0" applyNumberFormat="1" applyFill="1" applyBorder="1" applyAlignment="1" applyProtection="1">
      <alignment horizontal="center"/>
      <protection locked="0"/>
    </xf>
    <xf numFmtId="165" fontId="0" fillId="12" borderId="63" xfId="0" applyNumberFormat="1" applyFill="1" applyBorder="1" applyAlignment="1" applyProtection="1">
      <alignment horizontal="center"/>
      <protection locked="0"/>
    </xf>
    <xf numFmtId="165" fontId="0" fillId="12" borderId="64" xfId="0" applyNumberFormat="1" applyFill="1" applyBorder="1" applyAlignment="1" applyProtection="1">
      <alignment horizontal="center"/>
      <protection locked="0"/>
    </xf>
    <xf numFmtId="0" fontId="0" fillId="10" borderId="70" xfId="0" quotePrefix="1" applyFill="1" applyBorder="1" applyAlignment="1">
      <alignment horizontal="center"/>
    </xf>
    <xf numFmtId="1" fontId="0" fillId="7" borderId="57" xfId="0" applyNumberFormat="1" applyFill="1" applyBorder="1" applyAlignment="1" applyProtection="1">
      <alignment horizontal="center"/>
      <protection locked="0"/>
    </xf>
    <xf numFmtId="165" fontId="0" fillId="8" borderId="65" xfId="0" applyNumberFormat="1" applyFill="1" applyBorder="1" applyAlignment="1" applyProtection="1">
      <alignment horizontal="center"/>
      <protection locked="0"/>
    </xf>
    <xf numFmtId="0" fontId="0" fillId="10" borderId="71" xfId="0" applyFill="1" applyBorder="1" applyAlignment="1">
      <alignment horizontal="center"/>
    </xf>
    <xf numFmtId="0" fontId="0" fillId="10" borderId="70" xfId="0" applyFill="1" applyBorder="1" applyAlignment="1">
      <alignment horizontal="center"/>
    </xf>
    <xf numFmtId="165" fontId="0" fillId="11" borderId="72" xfId="0" applyNumberFormat="1" applyFill="1" applyBorder="1" applyAlignment="1">
      <alignment horizontal="center"/>
    </xf>
    <xf numFmtId="164" fontId="0" fillId="10" borderId="72" xfId="0" applyNumberFormat="1" applyFill="1" applyBorder="1" applyAlignment="1">
      <alignment horizontal="center"/>
    </xf>
    <xf numFmtId="0" fontId="0" fillId="10" borderId="41" xfId="0" applyFill="1" applyBorder="1" applyAlignment="1">
      <alignment horizontal="center"/>
    </xf>
    <xf numFmtId="0" fontId="0" fillId="10" borderId="49" xfId="0" applyFill="1" applyBorder="1" applyAlignment="1">
      <alignment horizontal="center"/>
    </xf>
    <xf numFmtId="165" fontId="0" fillId="8" borderId="73" xfId="0" applyNumberFormat="1" applyFill="1" applyBorder="1" applyAlignment="1" applyProtection="1">
      <alignment horizontal="center"/>
      <protection locked="0"/>
    </xf>
    <xf numFmtId="0" fontId="0" fillId="10" borderId="74" xfId="0" applyFill="1" applyBorder="1" applyAlignment="1">
      <alignment horizontal="center"/>
    </xf>
    <xf numFmtId="165" fontId="0" fillId="8" borderId="43" xfId="0" applyNumberFormat="1" applyFill="1" applyBorder="1" applyAlignment="1" applyProtection="1">
      <alignment horizontal="center"/>
      <protection locked="0"/>
    </xf>
    <xf numFmtId="0" fontId="0" fillId="10" borderId="10" xfId="0" applyFill="1" applyBorder="1" applyAlignment="1">
      <alignment horizontal="center"/>
    </xf>
    <xf numFmtId="0" fontId="0" fillId="6" borderId="0" xfId="0" applyFill="1" applyAlignment="1">
      <alignment horizontal="left" vertical="top" wrapText="1"/>
    </xf>
    <xf numFmtId="0" fontId="0" fillId="10" borderId="75" xfId="0" quotePrefix="1" applyFill="1" applyBorder="1" applyAlignment="1">
      <alignment horizontal="center"/>
    </xf>
    <xf numFmtId="0" fontId="0" fillId="6" borderId="0" xfId="0" applyFill="1" applyAlignment="1">
      <alignment horizontal="left" wrapText="1"/>
    </xf>
    <xf numFmtId="0" fontId="20" fillId="6" borderId="0" xfId="0" applyFont="1" applyFill="1"/>
    <xf numFmtId="0" fontId="21" fillId="6" borderId="0" xfId="0" applyFont="1" applyFill="1" applyAlignment="1">
      <alignment wrapText="1"/>
    </xf>
    <xf numFmtId="0" fontId="22" fillId="6" borderId="0" xfId="0" applyFont="1" applyFill="1" applyAlignment="1">
      <alignment wrapText="1"/>
    </xf>
    <xf numFmtId="0" fontId="22" fillId="6" borderId="0" xfId="0" applyFont="1" applyFill="1"/>
    <xf numFmtId="0" fontId="0" fillId="6" borderId="0" xfId="0" applyFill="1" applyAlignment="1">
      <alignment horizontal="left" vertical="top" wrapText="1"/>
    </xf>
    <xf numFmtId="0" fontId="4" fillId="0" borderId="0" xfId="0" applyFont="1" applyAlignment="1">
      <alignment horizontal="left"/>
    </xf>
    <xf numFmtId="0" fontId="4" fillId="0" borderId="0" xfId="0" applyFont="1" applyAlignment="1">
      <alignment horizontal="left"/>
    </xf>
    <xf numFmtId="0" fontId="5" fillId="6" borderId="0" xfId="1" applyFill="1" applyBorder="1" applyAlignment="1" applyProtection="1">
      <alignment horizontal="center" vertical="center"/>
    </xf>
    <xf numFmtId="0" fontId="1" fillId="9" borderId="42" xfId="0" applyFont="1" applyFill="1" applyBorder="1" applyAlignment="1">
      <alignment horizontal="center"/>
    </xf>
    <xf numFmtId="0" fontId="1" fillId="8" borderId="42" xfId="0" applyFont="1" applyFill="1" applyBorder="1" applyAlignment="1">
      <alignment horizontal="center"/>
    </xf>
    <xf numFmtId="0" fontId="1" fillId="2" borderId="42" xfId="0" applyFont="1" applyFill="1" applyBorder="1" applyAlignment="1">
      <alignment horizontal="center"/>
    </xf>
    <xf numFmtId="0" fontId="0" fillId="6" borderId="0" xfId="0" applyFill="1" applyAlignment="1">
      <alignment horizontal="left" vertical="top" wrapText="1"/>
    </xf>
    <xf numFmtId="0" fontId="14" fillId="6" borderId="0" xfId="1" applyFont="1" applyFill="1" applyAlignment="1">
      <alignment horizontal="center" vertical="center" wrapText="1"/>
    </xf>
    <xf numFmtId="0" fontId="0" fillId="6" borderId="0" xfId="0" applyFill="1" applyAlignment="1">
      <alignment horizontal="left" wrapText="1"/>
    </xf>
    <xf numFmtId="0" fontId="4" fillId="0" borderId="0" xfId="0" applyFont="1" applyAlignment="1">
      <alignment horizontal="left"/>
    </xf>
    <xf numFmtId="0" fontId="8" fillId="3" borderId="7" xfId="0" applyFont="1" applyFill="1" applyBorder="1" applyAlignment="1">
      <alignment horizontal="right"/>
    </xf>
    <xf numFmtId="0" fontId="8" fillId="3" borderId="0" xfId="0" applyFont="1" applyFill="1" applyAlignment="1">
      <alignment horizontal="right"/>
    </xf>
    <xf numFmtId="0" fontId="5" fillId="6" borderId="0" xfId="1" applyFill="1" applyBorder="1" applyAlignment="1" applyProtection="1">
      <alignment horizontal="center" vertical="center"/>
    </xf>
    <xf numFmtId="0" fontId="3" fillId="8" borderId="1"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17" xfId="0" applyFont="1" applyFill="1" applyBorder="1" applyAlignment="1">
      <alignment horizontal="center" vertical="center"/>
    </xf>
    <xf numFmtId="0" fontId="8" fillId="8" borderId="7" xfId="0" applyFont="1" applyFill="1" applyBorder="1" applyAlignment="1">
      <alignment horizontal="right"/>
    </xf>
    <xf numFmtId="0" fontId="8" fillId="8" borderId="0" xfId="0" applyFont="1" applyFill="1" applyAlignment="1">
      <alignment horizontal="right"/>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8" xfId="0" applyFont="1" applyFill="1" applyBorder="1" applyAlignment="1">
      <alignment horizontal="center" vertical="center"/>
    </xf>
    <xf numFmtId="0" fontId="9" fillId="7" borderId="25" xfId="0" applyFont="1" applyFill="1" applyBorder="1" applyAlignment="1" applyProtection="1">
      <alignment horizontal="center" vertical="center"/>
      <protection locked="0"/>
    </xf>
    <xf numFmtId="0" fontId="9" fillId="7" borderId="26" xfId="0" applyFont="1" applyFill="1" applyBorder="1" applyAlignment="1" applyProtection="1">
      <alignment horizontal="center" vertical="center"/>
      <protection locked="0"/>
    </xf>
    <xf numFmtId="0" fontId="10" fillId="3" borderId="7" xfId="0" applyFont="1" applyFill="1" applyBorder="1" applyAlignment="1">
      <alignment horizontal="right" vertical="center"/>
    </xf>
    <xf numFmtId="0" fontId="10" fillId="3" borderId="13" xfId="0" applyFont="1" applyFill="1" applyBorder="1" applyAlignment="1">
      <alignment horizontal="right"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6" fillId="3" borderId="7" xfId="0" applyFont="1" applyFill="1" applyBorder="1" applyAlignment="1">
      <alignment horizontal="center"/>
    </xf>
    <xf numFmtId="0" fontId="6" fillId="3" borderId="0" xfId="0" applyFont="1" applyFill="1" applyAlignment="1">
      <alignment horizontal="center"/>
    </xf>
    <xf numFmtId="0" fontId="6" fillId="3" borderId="8" xfId="0" applyFont="1" applyFill="1" applyBorder="1" applyAlignment="1">
      <alignment horizontal="center"/>
    </xf>
    <xf numFmtId="0" fontId="6" fillId="2" borderId="7" xfId="0" applyFont="1" applyFill="1" applyBorder="1" applyAlignment="1">
      <alignment horizontal="center"/>
    </xf>
    <xf numFmtId="0" fontId="6" fillId="2" borderId="0" xfId="0" applyFont="1" applyFill="1" applyAlignment="1">
      <alignment horizontal="center"/>
    </xf>
    <xf numFmtId="0" fontId="6" fillId="2" borderId="8" xfId="0" applyFont="1" applyFill="1" applyBorder="1" applyAlignment="1">
      <alignment horizontal="center"/>
    </xf>
    <xf numFmtId="0" fontId="6" fillId="8" borderId="7" xfId="0" applyFont="1" applyFill="1" applyBorder="1" applyAlignment="1">
      <alignment horizontal="center"/>
    </xf>
    <xf numFmtId="0" fontId="6" fillId="8" borderId="0" xfId="0" applyFont="1" applyFill="1" applyAlignment="1">
      <alignment horizontal="center"/>
    </xf>
    <xf numFmtId="0" fontId="6" fillId="8" borderId="8" xfId="0" applyFont="1" applyFill="1" applyBorder="1" applyAlignment="1">
      <alignment horizontal="center"/>
    </xf>
    <xf numFmtId="0" fontId="3" fillId="3" borderId="1"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8" fillId="2" borderId="7" xfId="0" applyFont="1" applyFill="1" applyBorder="1" applyAlignment="1">
      <alignment horizontal="right"/>
    </xf>
    <xf numFmtId="0" fontId="8" fillId="2" borderId="0" xfId="0" applyFont="1" applyFill="1" applyAlignment="1">
      <alignment horizontal="right"/>
    </xf>
    <xf numFmtId="0" fontId="10" fillId="2" borderId="7" xfId="0" applyFont="1" applyFill="1" applyBorder="1" applyAlignment="1">
      <alignment horizontal="right" vertical="center"/>
    </xf>
    <xf numFmtId="0" fontId="10" fillId="2" borderId="13" xfId="0" applyFont="1" applyFill="1" applyBorder="1" applyAlignment="1">
      <alignment horizontal="right" vertical="center"/>
    </xf>
    <xf numFmtId="0" fontId="10" fillId="8" borderId="7" xfId="0" applyFont="1" applyFill="1" applyBorder="1" applyAlignment="1">
      <alignment horizontal="center" vertical="center"/>
    </xf>
    <xf numFmtId="0" fontId="10" fillId="8" borderId="0" xfId="0" applyFont="1" applyFill="1" applyAlignment="1">
      <alignment horizontal="center" vertical="center"/>
    </xf>
    <xf numFmtId="0" fontId="10" fillId="8" borderId="8" xfId="0" applyFont="1" applyFill="1" applyBorder="1" applyAlignment="1">
      <alignment horizontal="center" vertical="center"/>
    </xf>
    <xf numFmtId="0" fontId="10" fillId="8" borderId="7" xfId="0" applyFont="1" applyFill="1" applyBorder="1" applyAlignment="1">
      <alignment horizontal="right" vertical="center"/>
    </xf>
    <xf numFmtId="0" fontId="10" fillId="8" borderId="13" xfId="0" applyFont="1" applyFill="1" applyBorder="1" applyAlignment="1">
      <alignment horizontal="right" vertical="center"/>
    </xf>
    <xf numFmtId="0" fontId="1" fillId="11" borderId="4" xfId="0" applyFont="1" applyFill="1" applyBorder="1" applyAlignment="1">
      <alignment horizontal="center"/>
    </xf>
    <xf numFmtId="0" fontId="1" fillId="11" borderId="5" xfId="0" applyFont="1" applyFill="1" applyBorder="1" applyAlignment="1">
      <alignment horizontal="center"/>
    </xf>
    <xf numFmtId="0" fontId="1" fillId="10" borderId="4" xfId="0" applyFont="1" applyFill="1" applyBorder="1" applyAlignment="1">
      <alignment horizontal="center"/>
    </xf>
    <xf numFmtId="0" fontId="1" fillId="10" borderId="5" xfId="0" applyFont="1" applyFill="1" applyBorder="1" applyAlignment="1">
      <alignment horizontal="center"/>
    </xf>
    <xf numFmtId="0" fontId="9" fillId="2" borderId="7" xfId="0" applyFont="1" applyFill="1" applyBorder="1" applyAlignment="1">
      <alignment horizontal="center"/>
    </xf>
    <xf numFmtId="0" fontId="9" fillId="2" borderId="0" xfId="0" applyFont="1" applyFill="1" applyAlignment="1">
      <alignment horizontal="center"/>
    </xf>
    <xf numFmtId="0" fontId="9" fillId="2" borderId="8" xfId="0" applyFont="1" applyFill="1" applyBorder="1" applyAlignment="1">
      <alignment horizontal="center"/>
    </xf>
    <xf numFmtId="0" fontId="9" fillId="8" borderId="7" xfId="0" applyFont="1" applyFill="1" applyBorder="1" applyAlignment="1">
      <alignment horizontal="center"/>
    </xf>
    <xf numFmtId="0" fontId="9" fillId="8" borderId="0" xfId="0" applyFont="1" applyFill="1" applyAlignment="1">
      <alignment horizontal="center"/>
    </xf>
    <xf numFmtId="0" fontId="9" fillId="8" borderId="8" xfId="0" applyFont="1" applyFill="1" applyBorder="1" applyAlignment="1">
      <alignment horizontal="center"/>
    </xf>
    <xf numFmtId="0" fontId="9" fillId="3" borderId="7" xfId="0" applyFont="1" applyFill="1" applyBorder="1" applyAlignment="1">
      <alignment horizontal="center"/>
    </xf>
    <xf numFmtId="0" fontId="9" fillId="3" borderId="0" xfId="0" applyFont="1" applyFill="1" applyAlignment="1">
      <alignment horizontal="center"/>
    </xf>
    <xf numFmtId="0" fontId="9" fillId="3" borderId="8" xfId="0" applyFont="1" applyFill="1" applyBorder="1" applyAlignment="1">
      <alignment horizontal="center"/>
    </xf>
    <xf numFmtId="0" fontId="7" fillId="3" borderId="7" xfId="0" applyFont="1" applyFill="1" applyBorder="1" applyAlignment="1">
      <alignment horizontal="center"/>
    </xf>
    <xf numFmtId="0" fontId="7" fillId="3" borderId="0" xfId="0" applyFont="1" applyFill="1" applyAlignment="1">
      <alignment horizontal="center"/>
    </xf>
    <xf numFmtId="0" fontId="7" fillId="3" borderId="8" xfId="0" applyFont="1" applyFill="1" applyBorder="1" applyAlignment="1">
      <alignment horizontal="center"/>
    </xf>
    <xf numFmtId="0" fontId="7" fillId="2" borderId="7" xfId="0" applyFont="1" applyFill="1" applyBorder="1" applyAlignment="1">
      <alignment horizontal="center"/>
    </xf>
    <xf numFmtId="0" fontId="7" fillId="2" borderId="0" xfId="0" applyFont="1" applyFill="1" applyAlignment="1">
      <alignment horizontal="center"/>
    </xf>
    <xf numFmtId="0" fontId="7" fillId="2" borderId="8" xfId="0" applyFont="1" applyFill="1" applyBorder="1" applyAlignment="1">
      <alignment horizontal="center"/>
    </xf>
    <xf numFmtId="0" fontId="7" fillId="8" borderId="7" xfId="0" applyFont="1" applyFill="1" applyBorder="1" applyAlignment="1">
      <alignment horizontal="center"/>
    </xf>
    <xf numFmtId="0" fontId="7" fillId="8" borderId="0" xfId="0" applyFont="1" applyFill="1" applyAlignment="1">
      <alignment horizontal="center"/>
    </xf>
    <xf numFmtId="0" fontId="7" fillId="8" borderId="8" xfId="0" applyFont="1" applyFill="1" applyBorder="1" applyAlignment="1">
      <alignment horizontal="center"/>
    </xf>
    <xf numFmtId="0" fontId="5" fillId="6" borderId="0" xfId="1" applyFill="1" applyBorder="1" applyAlignment="1" applyProtection="1">
      <alignment horizontal="center" vertical="center" wrapText="1"/>
    </xf>
    <xf numFmtId="0" fontId="10" fillId="9" borderId="7" xfId="0" applyFont="1" applyFill="1" applyBorder="1" applyAlignment="1">
      <alignment horizontal="center" vertical="center"/>
    </xf>
    <xf numFmtId="0" fontId="10" fillId="9" borderId="0" xfId="0" applyFont="1" applyFill="1" applyAlignment="1">
      <alignment horizontal="center" vertical="center"/>
    </xf>
    <xf numFmtId="0" fontId="10" fillId="9" borderId="8"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6" xfId="0" applyFont="1" applyFill="1" applyBorder="1" applyAlignment="1">
      <alignment horizontal="center" vertical="center"/>
    </xf>
    <xf numFmtId="0" fontId="3" fillId="9" borderId="17" xfId="0" applyFont="1" applyFill="1" applyBorder="1" applyAlignment="1">
      <alignment horizontal="center" vertical="center"/>
    </xf>
    <xf numFmtId="0" fontId="10" fillId="9" borderId="7" xfId="0" applyFont="1" applyFill="1" applyBorder="1" applyAlignment="1">
      <alignment horizontal="right" vertical="center"/>
    </xf>
    <xf numFmtId="0" fontId="10" fillId="9" borderId="13" xfId="0" applyFont="1" applyFill="1" applyBorder="1" applyAlignment="1">
      <alignment horizontal="right" vertical="center"/>
    </xf>
    <xf numFmtId="0" fontId="0" fillId="3" borderId="7" xfId="0" applyFill="1" applyBorder="1" applyAlignment="1">
      <alignment horizontal="right"/>
    </xf>
    <xf numFmtId="0" fontId="0" fillId="3" borderId="0" xfId="0" applyFill="1" applyAlignment="1">
      <alignment horizontal="right"/>
    </xf>
    <xf numFmtId="0" fontId="0" fillId="2" borderId="7" xfId="0" applyFill="1" applyBorder="1" applyAlignment="1">
      <alignment horizontal="right"/>
    </xf>
    <xf numFmtId="0" fontId="0" fillId="2" borderId="13" xfId="0" applyFill="1" applyBorder="1" applyAlignment="1">
      <alignment horizontal="right"/>
    </xf>
    <xf numFmtId="0" fontId="0" fillId="8" borderId="7" xfId="0" applyFill="1" applyBorder="1" applyAlignment="1">
      <alignment horizontal="right"/>
    </xf>
    <xf numFmtId="0" fontId="0" fillId="8" borderId="0" xfId="0" applyFill="1" applyAlignment="1">
      <alignment horizontal="right"/>
    </xf>
    <xf numFmtId="0" fontId="0" fillId="9" borderId="7" xfId="0" applyFill="1" applyBorder="1" applyAlignment="1">
      <alignment horizontal="right"/>
    </xf>
    <xf numFmtId="0" fontId="0" fillId="9" borderId="0" xfId="0" applyFill="1" applyAlignment="1">
      <alignment horizontal="right"/>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0" xfId="0" applyFont="1" applyFill="1" applyAlignment="1">
      <alignment horizontal="center" vertical="center"/>
    </xf>
    <xf numFmtId="0" fontId="6" fillId="8" borderId="8"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0" xfId="0" applyFont="1" applyFill="1" applyAlignment="1">
      <alignment horizontal="center" vertical="center"/>
    </xf>
    <xf numFmtId="0" fontId="6" fillId="9" borderId="8" xfId="0" applyFont="1" applyFill="1" applyBorder="1" applyAlignment="1">
      <alignment horizontal="center" vertical="center"/>
    </xf>
    <xf numFmtId="0" fontId="8" fillId="9" borderId="7" xfId="0" applyFont="1" applyFill="1" applyBorder="1" applyAlignment="1">
      <alignment horizontal="right"/>
    </xf>
    <xf numFmtId="0" fontId="1" fillId="11" borderId="6" xfId="0" applyFont="1" applyFill="1" applyBorder="1" applyAlignment="1">
      <alignment horizontal="center"/>
    </xf>
    <xf numFmtId="0" fontId="1" fillId="10" borderId="6" xfId="0" applyFont="1" applyFill="1" applyBorder="1" applyAlignment="1">
      <alignment horizontal="center"/>
    </xf>
    <xf numFmtId="0" fontId="7" fillId="9" borderId="7" xfId="0" applyFont="1" applyFill="1" applyBorder="1" applyAlignment="1">
      <alignment horizontal="center"/>
    </xf>
    <xf numFmtId="0" fontId="7" fillId="9" borderId="0" xfId="0" applyFont="1" applyFill="1" applyAlignment="1">
      <alignment horizontal="center"/>
    </xf>
    <xf numFmtId="0" fontId="7" fillId="9" borderId="8" xfId="0" applyFont="1" applyFill="1" applyBorder="1" applyAlignment="1">
      <alignment horizontal="center"/>
    </xf>
    <xf numFmtId="0" fontId="1" fillId="11" borderId="4" xfId="0" applyFont="1" applyFill="1" applyBorder="1" applyAlignment="1">
      <alignment horizontal="center" wrapText="1"/>
    </xf>
    <xf numFmtId="0" fontId="1" fillId="11" borderId="6" xfId="0" applyFont="1" applyFill="1" applyBorder="1" applyAlignment="1">
      <alignment horizontal="center" wrapText="1"/>
    </xf>
    <xf numFmtId="0" fontId="7" fillId="9" borderId="0" xfId="0" applyFont="1" applyFill="1" applyBorder="1" applyAlignment="1">
      <alignment horizontal="center"/>
    </xf>
    <xf numFmtId="0" fontId="0" fillId="9" borderId="0" xfId="0" applyFill="1" applyBorder="1" applyAlignment="1">
      <alignment horizontal="right"/>
    </xf>
    <xf numFmtId="0" fontId="6" fillId="9" borderId="0"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10" fillId="9" borderId="0" xfId="0" applyFont="1" applyFill="1" applyBorder="1" applyAlignment="1">
      <alignment horizontal="center" vertical="center"/>
    </xf>
    <xf numFmtId="0" fontId="0" fillId="2" borderId="0" xfId="0" applyFill="1" applyAlignment="1">
      <alignment horizontal="right"/>
    </xf>
  </cellXfs>
  <cellStyles count="2">
    <cellStyle name="Hyperlink" xfId="1" builtinId="8"/>
    <cellStyle name="Normal" xfId="0" builtinId="0"/>
  </cellStyles>
  <dxfs count="0"/>
  <tableStyles count="0" defaultTableStyle="TableStyleMedium2" defaultPivotStyle="PivotStyleLight16"/>
  <colors>
    <mruColors>
      <color rgb="FFD4EDF8"/>
      <color rgb="FFFFD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34</xdr:row>
      <xdr:rowOff>9525</xdr:rowOff>
    </xdr:from>
    <xdr:to>
      <xdr:col>9</xdr:col>
      <xdr:colOff>474253</xdr:colOff>
      <xdr:row>34</xdr:row>
      <xdr:rowOff>4191000</xdr:rowOff>
    </xdr:to>
    <xdr:pic>
      <xdr:nvPicPr>
        <xdr:cNvPr id="2" name="Picture 1">
          <a:extLst>
            <a:ext uri="{FF2B5EF4-FFF2-40B4-BE49-F238E27FC236}">
              <a16:creationId xmlns:a16="http://schemas.microsoft.com/office/drawing/2014/main" id="{4A8AB281-3910-4F07-A521-935C8D49B5A6}"/>
            </a:ext>
          </a:extLst>
        </xdr:cNvPr>
        <xdr:cNvPicPr>
          <a:picLocks noChangeAspect="1"/>
        </xdr:cNvPicPr>
      </xdr:nvPicPr>
      <xdr:blipFill>
        <a:blip xmlns:r="http://schemas.openxmlformats.org/officeDocument/2006/relationships" r:embed="rId1"/>
        <a:stretch>
          <a:fillRect/>
        </a:stretch>
      </xdr:blipFill>
      <xdr:spPr>
        <a:xfrm>
          <a:off x="1847850" y="8505825"/>
          <a:ext cx="13767231" cy="4181475"/>
        </a:xfrm>
        <a:prstGeom prst="rect">
          <a:avLst/>
        </a:prstGeom>
      </xdr:spPr>
    </xdr:pic>
    <xdr:clientData/>
  </xdr:twoCellAnchor>
  <xdr:twoCellAnchor editAs="oneCell">
    <xdr:from>
      <xdr:col>3</xdr:col>
      <xdr:colOff>390525</xdr:colOff>
      <xdr:row>38</xdr:row>
      <xdr:rowOff>47625</xdr:rowOff>
    </xdr:from>
    <xdr:to>
      <xdr:col>4</xdr:col>
      <xdr:colOff>3401340</xdr:colOff>
      <xdr:row>38</xdr:row>
      <xdr:rowOff>2419350</xdr:rowOff>
    </xdr:to>
    <xdr:pic>
      <xdr:nvPicPr>
        <xdr:cNvPr id="3" name="Picture 2">
          <a:extLst>
            <a:ext uri="{FF2B5EF4-FFF2-40B4-BE49-F238E27FC236}">
              <a16:creationId xmlns:a16="http://schemas.microsoft.com/office/drawing/2014/main" id="{194D9213-617A-478A-BE4E-D87B3F36FD75}"/>
            </a:ext>
          </a:extLst>
        </xdr:cNvPr>
        <xdr:cNvPicPr>
          <a:picLocks noChangeAspect="1"/>
        </xdr:cNvPicPr>
      </xdr:nvPicPr>
      <xdr:blipFill>
        <a:blip xmlns:r="http://schemas.openxmlformats.org/officeDocument/2006/relationships" r:embed="rId2"/>
        <a:stretch>
          <a:fillRect/>
        </a:stretch>
      </xdr:blipFill>
      <xdr:spPr>
        <a:xfrm>
          <a:off x="2219325" y="13439775"/>
          <a:ext cx="3620415" cy="2371725"/>
        </a:xfrm>
        <a:prstGeom prst="rect">
          <a:avLst/>
        </a:prstGeom>
      </xdr:spPr>
    </xdr:pic>
    <xdr:clientData/>
  </xdr:twoCellAnchor>
  <xdr:twoCellAnchor editAs="oneCell">
    <xdr:from>
      <xdr:col>4</xdr:col>
      <xdr:colOff>4857750</xdr:colOff>
      <xdr:row>38</xdr:row>
      <xdr:rowOff>85726</xdr:rowOff>
    </xdr:from>
    <xdr:to>
      <xdr:col>4</xdr:col>
      <xdr:colOff>10221361</xdr:colOff>
      <xdr:row>38</xdr:row>
      <xdr:rowOff>2371726</xdr:rowOff>
    </xdr:to>
    <xdr:pic>
      <xdr:nvPicPr>
        <xdr:cNvPr id="5" name="Picture 4">
          <a:extLst>
            <a:ext uri="{FF2B5EF4-FFF2-40B4-BE49-F238E27FC236}">
              <a16:creationId xmlns:a16="http://schemas.microsoft.com/office/drawing/2014/main" id="{2BEC185E-9DD8-4155-B9FA-00D42FD3C87D}"/>
            </a:ext>
          </a:extLst>
        </xdr:cNvPr>
        <xdr:cNvPicPr>
          <a:picLocks noChangeAspect="1"/>
        </xdr:cNvPicPr>
      </xdr:nvPicPr>
      <xdr:blipFill>
        <a:blip xmlns:r="http://schemas.openxmlformats.org/officeDocument/2006/relationships" r:embed="rId3"/>
        <a:stretch>
          <a:fillRect/>
        </a:stretch>
      </xdr:blipFill>
      <xdr:spPr>
        <a:xfrm>
          <a:off x="7296150" y="13477876"/>
          <a:ext cx="5374257" cy="2286000"/>
        </a:xfrm>
        <a:prstGeom prst="rect">
          <a:avLst/>
        </a:prstGeom>
      </xdr:spPr>
    </xdr:pic>
    <xdr:clientData/>
  </xdr:twoCellAnchor>
  <xdr:twoCellAnchor editAs="oneCell">
    <xdr:from>
      <xdr:col>0</xdr:col>
      <xdr:colOff>0</xdr:colOff>
      <xdr:row>44</xdr:row>
      <xdr:rowOff>173193</xdr:rowOff>
    </xdr:from>
    <xdr:to>
      <xdr:col>10</xdr:col>
      <xdr:colOff>565897</xdr:colOff>
      <xdr:row>44</xdr:row>
      <xdr:rowOff>4267200</xdr:rowOff>
    </xdr:to>
    <xdr:pic>
      <xdr:nvPicPr>
        <xdr:cNvPr id="7" name="Picture 6">
          <a:extLst>
            <a:ext uri="{FF2B5EF4-FFF2-40B4-BE49-F238E27FC236}">
              <a16:creationId xmlns:a16="http://schemas.microsoft.com/office/drawing/2014/main" id="{F272A55C-F9BA-45A0-B191-AF91A89E1D88}"/>
            </a:ext>
          </a:extLst>
        </xdr:cNvPr>
        <xdr:cNvPicPr>
          <a:picLocks noChangeAspect="1"/>
        </xdr:cNvPicPr>
      </xdr:nvPicPr>
      <xdr:blipFill>
        <a:blip xmlns:r="http://schemas.openxmlformats.org/officeDocument/2006/relationships" r:embed="rId4"/>
        <a:stretch>
          <a:fillRect/>
        </a:stretch>
      </xdr:blipFill>
      <xdr:spPr>
        <a:xfrm>
          <a:off x="0" y="18165918"/>
          <a:ext cx="16316325" cy="40940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apha.org.au/wp-content/uploads/2021/11/WAPHA_Disclaimer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ealth.gov.au/initiatives-and-programs/covid-19-vaccines/advice-for-providers/clinical-guida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ealth.gov.au/sites/default/files/documents/2021/10/covid-19-vaccination-atagi-clinical-guidance-on-covid-19-vaccine-in-australia-in-2021.pdf" TargetMode="External"/><Relationship Id="rId1" Type="http://schemas.openxmlformats.org/officeDocument/2006/relationships/hyperlink" Target="https://www.health.gov.au/sites/default/files/documents/2021/10/covid-19-vaccination-atagi-clinical-guidance-on-covid-19-vaccine-in-australia-in-202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health.gov.au/sites/default/files/documents/2021/10/covid-19-vaccination-atagi-clinical-guidance-on-covid-19-vaccine-in-australia-in-2021.pdf" TargetMode="External"/><Relationship Id="rId2" Type="http://schemas.openxmlformats.org/officeDocument/2006/relationships/hyperlink" Target="https://www.health.gov.au/sites/default/files/documents/2021/10/covid-19-vaccination-atagi-clinical-guidance-on-covid-19-vaccine-in-australia-in-2021.pdf" TargetMode="External"/><Relationship Id="rId1" Type="http://schemas.openxmlformats.org/officeDocument/2006/relationships/hyperlink" Target="https://www.health.gov.au/resources/publications/atagi-recommendations-on-pfizer-covid-19-vaccine-use-in-children-aged-5-to-11-ye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health.gov.au/initiatives-and-programs/covid-19-vaccines/advice-for-providers/clinical-guidance" TargetMode="External"/><Relationship Id="rId3" Type="http://schemas.openxmlformats.org/officeDocument/2006/relationships/hyperlink" Target="https://www.health.gov.au/sites/default/files/documents/2021/10/covid-19-vaccination-atagi-clinical-guidance-on-covid-19-vaccine-in-australia-in-2021.pdf" TargetMode="External"/><Relationship Id="rId7" Type="http://schemas.openxmlformats.org/officeDocument/2006/relationships/hyperlink" Target="https://www.health.gov.au/initiatives-and-programs/covid-19-vaccines/advice-for-providers/clinical-guidance" TargetMode="External"/><Relationship Id="rId2" Type="http://schemas.openxmlformats.org/officeDocument/2006/relationships/hyperlink" Target="https://www.health.gov.au/sites/default/files/documents/2021/10/covid-19-vaccination-atagi-clinical-guidance-on-covid-19-vaccine-in-australia-in-2021.pdf" TargetMode="External"/><Relationship Id="rId1" Type="http://schemas.openxmlformats.org/officeDocument/2006/relationships/hyperlink" Target="https://www.health.gov.au/initiatives-and-programs/covid-19-vaccines/advice-for-providers/clinical-guidance/clinical-recommendations" TargetMode="External"/><Relationship Id="rId6" Type="http://schemas.openxmlformats.org/officeDocument/2006/relationships/hyperlink" Target="https://www.health.gov.au/initiatives-and-programs/covid-19-vaccines/advice-for-providers/clinical-guidance" TargetMode="External"/><Relationship Id="rId5" Type="http://schemas.openxmlformats.org/officeDocument/2006/relationships/hyperlink" Target="https://www.health.gov.au/initiatives-and-programs/covid-19-vaccines/advice-for-providers/clinical-guidance" TargetMode="External"/><Relationship Id="rId10" Type="http://schemas.openxmlformats.org/officeDocument/2006/relationships/printerSettings" Target="../printerSettings/printerSettings5.bin"/><Relationship Id="rId4" Type="http://schemas.openxmlformats.org/officeDocument/2006/relationships/hyperlink" Target="https://www.health.gov.au/initiatives-and-programs/covid-19-vaccines/advice-for-providers/clinical-guidance/clinical-recommendations" TargetMode="External"/><Relationship Id="rId9" Type="http://schemas.openxmlformats.org/officeDocument/2006/relationships/hyperlink" Target="https://www.health.gov.au/initiatives-and-programs/covid-19-vaccines/advice-for-providers/clinical-guidanc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health.gov.au/sites/default/files/documents/2021/10/covid-19-vaccination-atagi-clinical-guidance-on-covid-19-vaccine-in-australia-in-2021.pdf" TargetMode="External"/><Relationship Id="rId7" Type="http://schemas.openxmlformats.org/officeDocument/2006/relationships/comments" Target="../comments1.xml"/><Relationship Id="rId2" Type="http://schemas.openxmlformats.org/officeDocument/2006/relationships/hyperlink" Target="https://www.health.gov.au/sites/default/files/documents/2021/10/covid-19-vaccination-atagi-clinical-guidance-on-covid-19-vaccine-in-australia-in-2021.pdf" TargetMode="External"/><Relationship Id="rId1" Type="http://schemas.openxmlformats.org/officeDocument/2006/relationships/hyperlink" Target="https://www.health.gov.au/initiatives-and-programs/covid-19-vaccines/advice-for-providers/clinical-guidance/clinical-recommendations" TargetMode="External"/><Relationship Id="rId6" Type="http://schemas.openxmlformats.org/officeDocument/2006/relationships/vmlDrawing" Target="../drawings/vmlDrawing1.vml"/><Relationship Id="rId5" Type="http://schemas.openxmlformats.org/officeDocument/2006/relationships/printerSettings" Target="../printerSettings/printerSettings6.bin"/><Relationship Id="rId4" Type="http://schemas.openxmlformats.org/officeDocument/2006/relationships/hyperlink" Target="https://www.health.gov.au/initiatives-and-programs/covid-19-vaccines/advice-for-providers/clinical-guidance/clinical-recommendation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health.gov.au/sites/default/files/documents/2021/10/covid-19-vaccination-atagi-clinical-guidance-on-covid-19-vaccine-in-australia-in-2021.pdf" TargetMode="External"/><Relationship Id="rId2" Type="http://schemas.openxmlformats.org/officeDocument/2006/relationships/hyperlink" Target="https://www.health.gov.au/sites/default/files/documents/2021/10/covid-19-vaccination-atagi-clinical-guidance-on-covid-19-vaccine-in-australia-in-2021.pdf" TargetMode="External"/><Relationship Id="rId1" Type="http://schemas.openxmlformats.org/officeDocument/2006/relationships/hyperlink" Target="https://www.health.gov.au/news/atagi-statement-on-the-use-of-novavax-covid-19-vaccine-nuvaxovid"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096F7-393D-49D2-903D-ED0E73E83121}">
  <sheetPr codeName="Sheet1">
    <tabColor theme="0" tint="-0.14999847407452621"/>
  </sheetPr>
  <dimension ref="A1:M73"/>
  <sheetViews>
    <sheetView tabSelected="1" zoomScale="85" zoomScaleNormal="85" workbookViewId="0"/>
  </sheetViews>
  <sheetFormatPr defaultColWidth="0" defaultRowHeight="15" zeroHeight="1" x14ac:dyDescent="0.25"/>
  <cols>
    <col min="1" max="4" width="9.140625" customWidth="1"/>
    <col min="5" max="5" width="153.85546875" style="1" customWidth="1"/>
    <col min="6" max="12" width="9.140625" style="1" customWidth="1"/>
    <col min="13" max="13" width="43.5703125" style="1" customWidth="1"/>
    <col min="14" max="16384" width="9.140625" hidden="1"/>
  </cols>
  <sheetData>
    <row r="1" spans="1:13" x14ac:dyDescent="0.25">
      <c r="A1" s="1"/>
      <c r="B1" s="1"/>
      <c r="C1" s="1"/>
      <c r="D1" s="1"/>
    </row>
    <row r="2" spans="1:13" ht="28.5" x14ac:dyDescent="0.45">
      <c r="A2" s="1"/>
      <c r="B2" s="1"/>
      <c r="C2" s="1"/>
      <c r="D2" s="1"/>
      <c r="E2" s="195" t="s">
        <v>0</v>
      </c>
      <c r="G2" s="195" t="s">
        <v>127</v>
      </c>
    </row>
    <row r="3" spans="1:13" x14ac:dyDescent="0.25">
      <c r="A3" s="1"/>
      <c r="B3" s="1"/>
      <c r="C3" s="1"/>
      <c r="D3" s="1"/>
      <c r="E3" s="13"/>
    </row>
    <row r="4" spans="1:13" s="159" customFormat="1" ht="18" customHeight="1" x14ac:dyDescent="0.25">
      <c r="A4" s="1"/>
      <c r="B4" s="1"/>
      <c r="C4" s="1"/>
      <c r="D4" s="1"/>
      <c r="E4" s="208" t="s">
        <v>110</v>
      </c>
      <c r="F4" s="208"/>
      <c r="G4" s="208"/>
      <c r="H4" s="208"/>
      <c r="I4" s="208"/>
      <c r="J4" s="208"/>
      <c r="K4" s="208"/>
      <c r="L4" s="208"/>
      <c r="M4" s="208"/>
    </row>
    <row r="5" spans="1:13" s="208" customFormat="1" ht="18.75" customHeight="1" x14ac:dyDescent="0.25">
      <c r="A5" s="1"/>
      <c r="B5" s="1"/>
      <c r="C5" s="1"/>
      <c r="D5" s="1"/>
      <c r="E5" s="208" t="s">
        <v>111</v>
      </c>
    </row>
    <row r="6" spans="1:13" s="133" customFormat="1" ht="18.75" customHeight="1" x14ac:dyDescent="0.25">
      <c r="A6" s="1"/>
      <c r="B6" s="1"/>
      <c r="C6" s="1"/>
      <c r="D6" s="1"/>
      <c r="E6" s="194" t="s">
        <v>108</v>
      </c>
    </row>
    <row r="7" spans="1:13" s="133" customFormat="1" ht="18.75" customHeight="1" x14ac:dyDescent="0.25">
      <c r="A7" s="1"/>
      <c r="B7" s="1"/>
      <c r="C7" s="1"/>
      <c r="D7" s="1"/>
      <c r="E7" s="208" t="s">
        <v>116</v>
      </c>
      <c r="F7" s="208"/>
      <c r="G7" s="208"/>
      <c r="H7" s="208"/>
      <c r="I7" s="208"/>
      <c r="J7" s="208"/>
      <c r="K7" s="208"/>
      <c r="L7" s="208"/>
      <c r="M7" s="208"/>
    </row>
    <row r="8" spans="1:13" s="192" customFormat="1" ht="30.75" customHeight="1" x14ac:dyDescent="0.25">
      <c r="A8" s="1"/>
      <c r="B8" s="1"/>
      <c r="C8" s="1"/>
      <c r="D8" s="1"/>
      <c r="E8" s="208" t="s">
        <v>117</v>
      </c>
      <c r="F8" s="208"/>
      <c r="G8" s="208"/>
      <c r="H8" s="208"/>
      <c r="I8" s="208"/>
      <c r="J8" s="208"/>
      <c r="K8" s="208"/>
      <c r="L8" s="208"/>
      <c r="M8" s="208"/>
    </row>
    <row r="9" spans="1:13" s="199" customFormat="1" ht="30.75" customHeight="1" x14ac:dyDescent="0.25">
      <c r="A9" s="1"/>
      <c r="B9" s="1"/>
      <c r="C9" s="1"/>
      <c r="D9" s="1"/>
      <c r="E9" s="208" t="s">
        <v>118</v>
      </c>
      <c r="F9" s="208"/>
      <c r="G9" s="208"/>
      <c r="H9" s="208"/>
      <c r="I9" s="208"/>
      <c r="J9" s="208"/>
      <c r="K9" s="208"/>
      <c r="L9" s="208"/>
      <c r="M9" s="208"/>
    </row>
    <row r="10" spans="1:13" s="192" customFormat="1" ht="30.75" customHeight="1" x14ac:dyDescent="0.25">
      <c r="A10" s="1"/>
      <c r="B10" s="1"/>
      <c r="C10" s="1"/>
      <c r="D10" s="1"/>
      <c r="E10" s="194"/>
      <c r="F10" s="194"/>
      <c r="G10" s="194"/>
      <c r="H10" s="194"/>
      <c r="I10" s="194"/>
      <c r="J10" s="194"/>
      <c r="K10" s="194"/>
      <c r="L10" s="194"/>
      <c r="M10" s="194"/>
    </row>
    <row r="11" spans="1:13" s="159" customFormat="1" ht="30" customHeight="1" x14ac:dyDescent="0.25">
      <c r="A11" s="1"/>
      <c r="B11" s="1"/>
      <c r="C11" s="1"/>
      <c r="D11" s="1"/>
      <c r="E11" s="206" t="s">
        <v>123</v>
      </c>
      <c r="F11" s="206"/>
      <c r="G11" s="206"/>
      <c r="H11" s="206"/>
      <c r="I11" s="206"/>
      <c r="J11" s="206"/>
      <c r="K11" s="206"/>
      <c r="L11" s="206"/>
      <c r="M11" s="206"/>
    </row>
    <row r="12" spans="1:13" s="159" customFormat="1" x14ac:dyDescent="0.25">
      <c r="A12" s="1"/>
      <c r="B12" s="1"/>
      <c r="C12" s="1"/>
      <c r="D12" s="1"/>
      <c r="E12" s="158"/>
      <c r="F12" s="158"/>
      <c r="G12" s="158"/>
      <c r="H12" s="158"/>
      <c r="I12" s="158"/>
      <c r="J12" s="158"/>
      <c r="K12" s="158"/>
      <c r="L12" s="158"/>
      <c r="M12" s="158"/>
    </row>
    <row r="13" spans="1:13" s="159" customFormat="1" x14ac:dyDescent="0.25">
      <c r="A13" s="1"/>
      <c r="B13" s="1"/>
      <c r="C13" s="1"/>
      <c r="D13" s="1"/>
      <c r="E13" s="206" t="s">
        <v>124</v>
      </c>
      <c r="F13" s="206"/>
      <c r="G13" s="206"/>
      <c r="H13" s="206"/>
      <c r="I13" s="206"/>
      <c r="J13" s="206"/>
      <c r="K13" s="206"/>
      <c r="L13" s="206"/>
      <c r="M13" s="206"/>
    </row>
    <row r="14" spans="1:13" s="159" customFormat="1" x14ac:dyDescent="0.25">
      <c r="A14" s="1"/>
      <c r="B14" s="1"/>
      <c r="C14" s="1"/>
      <c r="D14" s="1"/>
      <c r="E14" s="206"/>
      <c r="F14" s="206"/>
      <c r="G14" s="206"/>
      <c r="H14" s="206"/>
      <c r="I14" s="206"/>
      <c r="J14" s="206"/>
      <c r="K14" s="206"/>
      <c r="L14" s="206"/>
      <c r="M14" s="206"/>
    </row>
    <row r="15" spans="1:13" s="159" customFormat="1" x14ac:dyDescent="0.25">
      <c r="A15" s="1"/>
      <c r="B15" s="1"/>
      <c r="C15" s="1"/>
      <c r="D15" s="1"/>
      <c r="E15" s="133"/>
      <c r="F15" s="133"/>
      <c r="G15" s="133"/>
      <c r="H15" s="133"/>
      <c r="I15" s="133"/>
      <c r="J15" s="133"/>
      <c r="K15" s="133"/>
      <c r="L15" s="133"/>
      <c r="M15" s="133"/>
    </row>
    <row r="16" spans="1:13" s="159" customFormat="1" x14ac:dyDescent="0.25">
      <c r="A16" s="1"/>
      <c r="B16" s="1"/>
      <c r="C16" s="1"/>
      <c r="D16" s="1"/>
      <c r="E16" s="206" t="s">
        <v>125</v>
      </c>
      <c r="F16" s="206"/>
      <c r="G16" s="206"/>
      <c r="H16" s="206"/>
      <c r="I16" s="206"/>
      <c r="J16" s="206"/>
      <c r="K16" s="206"/>
      <c r="L16" s="206"/>
      <c r="M16" s="206"/>
    </row>
    <row r="17" spans="1:13" s="159" customFormat="1" x14ac:dyDescent="0.25">
      <c r="A17" s="1"/>
      <c r="B17" s="1"/>
      <c r="C17" s="1"/>
      <c r="D17" s="1"/>
      <c r="E17" s="206"/>
      <c r="F17" s="206"/>
      <c r="G17" s="206"/>
      <c r="H17" s="206"/>
      <c r="I17" s="206"/>
      <c r="J17" s="206"/>
      <c r="K17" s="206"/>
      <c r="L17" s="206"/>
      <c r="M17" s="206"/>
    </row>
    <row r="18" spans="1:13" s="159" customFormat="1" x14ac:dyDescent="0.25">
      <c r="A18" s="1"/>
      <c r="B18" s="1"/>
      <c r="C18" s="1"/>
      <c r="D18" s="1"/>
      <c r="E18" s="133"/>
      <c r="F18" s="133"/>
      <c r="G18" s="133"/>
      <c r="H18" s="133"/>
      <c r="I18" s="133"/>
      <c r="J18" s="133"/>
      <c r="K18" s="133"/>
      <c r="L18" s="133"/>
      <c r="M18" s="133"/>
    </row>
    <row r="19" spans="1:13" s="159" customFormat="1" ht="30.75" customHeight="1" x14ac:dyDescent="0.25">
      <c r="A19" s="1"/>
      <c r="B19" s="1"/>
      <c r="C19" s="1"/>
      <c r="D19" s="1"/>
      <c r="E19" s="206" t="s">
        <v>112</v>
      </c>
      <c r="F19" s="206"/>
      <c r="G19" s="206"/>
      <c r="H19" s="206"/>
      <c r="I19" s="206"/>
      <c r="J19" s="206"/>
      <c r="K19" s="206"/>
      <c r="L19" s="206"/>
      <c r="M19" s="206"/>
    </row>
    <row r="20" spans="1:13" s="159" customFormat="1" ht="39" customHeight="1" x14ac:dyDescent="0.25">
      <c r="A20" s="1"/>
      <c r="B20" s="1"/>
      <c r="C20" s="1"/>
      <c r="D20" s="1"/>
      <c r="E20" s="206"/>
      <c r="F20" s="206"/>
      <c r="G20" s="206"/>
      <c r="H20" s="206"/>
      <c r="I20" s="206"/>
      <c r="J20" s="206"/>
      <c r="K20" s="206"/>
      <c r="L20" s="206"/>
      <c r="M20" s="206"/>
    </row>
    <row r="21" spans="1:13" s="159" customFormat="1" ht="18.75" customHeight="1" x14ac:dyDescent="0.25">
      <c r="A21" s="1"/>
      <c r="B21" s="1"/>
      <c r="C21" s="1"/>
      <c r="D21" s="1"/>
      <c r="E21" s="206" t="s">
        <v>1</v>
      </c>
      <c r="F21" s="206"/>
      <c r="G21" s="206"/>
      <c r="H21" s="206"/>
      <c r="I21" s="206"/>
      <c r="J21" s="206"/>
      <c r="K21" s="206"/>
      <c r="L21" s="206"/>
      <c r="M21" s="206"/>
    </row>
    <row r="22" spans="1:13" s="159" customFormat="1" x14ac:dyDescent="0.25">
      <c r="A22" s="1"/>
      <c r="B22" s="1"/>
      <c r="C22" s="1"/>
      <c r="D22" s="1"/>
      <c r="E22" s="158" t="s">
        <v>126</v>
      </c>
      <c r="F22" s="158"/>
      <c r="G22" s="158"/>
      <c r="H22" s="158"/>
      <c r="I22" s="158"/>
      <c r="J22" s="158"/>
      <c r="K22" s="158"/>
      <c r="L22" s="158"/>
      <c r="M22" s="158"/>
    </row>
    <row r="23" spans="1:13" s="159" customFormat="1" x14ac:dyDescent="0.25">
      <c r="A23" s="1"/>
      <c r="B23" s="1"/>
      <c r="C23" s="1"/>
      <c r="D23" s="1"/>
      <c r="E23" s="158"/>
      <c r="F23" s="158"/>
      <c r="G23" s="158"/>
      <c r="H23" s="158"/>
      <c r="I23" s="158"/>
      <c r="J23" s="158"/>
      <c r="K23" s="158"/>
      <c r="L23" s="158"/>
      <c r="M23" s="158"/>
    </row>
    <row r="24" spans="1:13" s="159" customFormat="1" x14ac:dyDescent="0.25">
      <c r="A24" s="1"/>
      <c r="B24" s="1"/>
      <c r="C24" s="1"/>
      <c r="D24" s="1"/>
      <c r="E24" s="196" t="s">
        <v>119</v>
      </c>
      <c r="F24" s="158"/>
      <c r="G24" s="158"/>
      <c r="H24" s="158"/>
      <c r="I24" s="158"/>
      <c r="J24" s="158"/>
      <c r="K24" s="158"/>
      <c r="L24" s="158"/>
      <c r="M24" s="158"/>
    </row>
    <row r="25" spans="1:13" s="159" customFormat="1" x14ac:dyDescent="0.25">
      <c r="A25" s="1"/>
      <c r="B25" s="1"/>
      <c r="C25" s="1"/>
      <c r="D25" s="1"/>
      <c r="E25" s="158" t="s">
        <v>92</v>
      </c>
      <c r="F25" s="158"/>
      <c r="G25" s="158"/>
      <c r="H25" s="158"/>
      <c r="I25" s="158"/>
      <c r="J25" s="158"/>
      <c r="K25" s="158"/>
      <c r="L25" s="158"/>
      <c r="M25" s="158"/>
    </row>
    <row r="26" spans="1:13" s="159" customFormat="1" ht="16.5" customHeight="1" x14ac:dyDescent="0.25">
      <c r="A26" s="1"/>
      <c r="B26" s="1"/>
      <c r="C26" s="1"/>
      <c r="D26" s="1"/>
      <c r="E26" s="206" t="s">
        <v>93</v>
      </c>
      <c r="F26" s="206"/>
      <c r="G26" s="206"/>
      <c r="H26" s="206"/>
      <c r="I26" s="206"/>
      <c r="J26" s="206"/>
      <c r="K26" s="206"/>
      <c r="L26" s="206"/>
      <c r="M26" s="206"/>
    </row>
    <row r="27" spans="1:13" s="159" customFormat="1" ht="18" customHeight="1" x14ac:dyDescent="0.25">
      <c r="A27" s="1"/>
      <c r="B27" s="1"/>
      <c r="C27" s="1"/>
      <c r="D27" s="1"/>
      <c r="E27" s="206" t="s">
        <v>94</v>
      </c>
      <c r="F27" s="206"/>
      <c r="G27" s="206"/>
      <c r="H27" s="206"/>
      <c r="I27" s="206"/>
      <c r="J27" s="206"/>
      <c r="K27" s="206"/>
      <c r="L27" s="206"/>
      <c r="M27" s="206"/>
    </row>
    <row r="28" spans="1:13" s="159" customFormat="1" ht="30" customHeight="1" x14ac:dyDescent="0.25">
      <c r="A28" s="1"/>
      <c r="B28" s="1"/>
      <c r="C28" s="1"/>
      <c r="D28" s="1"/>
      <c r="E28" s="206" t="s">
        <v>95</v>
      </c>
      <c r="F28" s="206"/>
      <c r="G28" s="206"/>
      <c r="H28" s="206"/>
      <c r="I28" s="206"/>
      <c r="J28" s="206"/>
      <c r="K28" s="206"/>
      <c r="L28" s="206"/>
      <c r="M28" s="206"/>
    </row>
    <row r="29" spans="1:13" s="159" customFormat="1" x14ac:dyDescent="0.25">
      <c r="A29" s="1"/>
      <c r="B29" s="1"/>
      <c r="C29" s="1"/>
      <c r="D29" s="1"/>
      <c r="E29" s="158" t="s">
        <v>96</v>
      </c>
      <c r="F29" s="158"/>
      <c r="G29" s="158"/>
      <c r="H29" s="158"/>
      <c r="I29" s="158"/>
      <c r="J29" s="158"/>
      <c r="K29" s="158"/>
      <c r="L29" s="158"/>
      <c r="M29" s="158"/>
    </row>
    <row r="30" spans="1:13" s="159" customFormat="1" x14ac:dyDescent="0.25">
      <c r="A30" s="1"/>
      <c r="B30" s="1"/>
      <c r="C30" s="1"/>
      <c r="D30" s="1"/>
      <c r="E30" s="158" t="s">
        <v>2</v>
      </c>
      <c r="F30" s="158"/>
      <c r="G30" s="158"/>
      <c r="H30" s="158"/>
      <c r="I30" s="158"/>
      <c r="J30" s="158"/>
      <c r="K30" s="158"/>
      <c r="L30" s="158"/>
      <c r="M30" s="158"/>
    </row>
    <row r="31" spans="1:13" s="159" customFormat="1" x14ac:dyDescent="0.25">
      <c r="A31" s="1"/>
      <c r="B31" s="1"/>
      <c r="C31" s="1"/>
      <c r="D31" s="1"/>
      <c r="E31" s="197" t="s">
        <v>3</v>
      </c>
      <c r="F31" s="158"/>
      <c r="G31" s="158"/>
      <c r="H31" s="158"/>
      <c r="I31" s="158"/>
      <c r="J31" s="158"/>
      <c r="K31" s="158"/>
      <c r="L31" s="158"/>
      <c r="M31" s="158"/>
    </row>
    <row r="32" spans="1:13" s="159" customFormat="1" x14ac:dyDescent="0.25">
      <c r="A32" s="1"/>
      <c r="B32" s="1"/>
      <c r="C32" s="1"/>
      <c r="D32" s="1"/>
      <c r="E32" s="158" t="s">
        <v>4</v>
      </c>
      <c r="F32" s="158"/>
      <c r="G32" s="158"/>
      <c r="H32" s="158"/>
      <c r="I32" s="158"/>
      <c r="J32" s="158"/>
      <c r="K32" s="158"/>
      <c r="L32" s="158"/>
      <c r="M32" s="158"/>
    </row>
    <row r="33" spans="1:13" s="159" customFormat="1" x14ac:dyDescent="0.25">
      <c r="A33" s="1"/>
      <c r="B33" s="1"/>
      <c r="C33" s="1"/>
      <c r="D33" s="1"/>
      <c r="E33" s="158" t="s">
        <v>120</v>
      </c>
      <c r="F33" s="158"/>
      <c r="G33" s="158"/>
      <c r="H33" s="158"/>
      <c r="I33" s="158"/>
      <c r="J33" s="158"/>
      <c r="K33" s="158"/>
      <c r="L33" s="158"/>
      <c r="M33" s="158"/>
    </row>
    <row r="34" spans="1:13" s="159" customFormat="1" ht="19.5" customHeight="1" x14ac:dyDescent="0.25">
      <c r="A34" s="1"/>
      <c r="B34" s="1"/>
      <c r="C34" s="1"/>
      <c r="D34" s="1"/>
      <c r="E34" s="158" t="s">
        <v>5</v>
      </c>
      <c r="F34" s="158"/>
      <c r="G34" s="158"/>
      <c r="H34" s="158"/>
      <c r="I34" s="158"/>
      <c r="J34" s="158"/>
      <c r="K34" s="158"/>
      <c r="L34" s="158"/>
      <c r="M34" s="158"/>
    </row>
    <row r="35" spans="1:13" ht="350.25" customHeight="1" x14ac:dyDescent="0.25">
      <c r="A35" s="1"/>
      <c r="B35" s="1"/>
      <c r="C35" s="1"/>
      <c r="D35" s="1"/>
      <c r="E35" s="67"/>
    </row>
    <row r="36" spans="1:13" ht="21.75" customHeight="1" x14ac:dyDescent="0.25">
      <c r="A36" s="1"/>
      <c r="B36" s="1"/>
      <c r="C36" s="1"/>
      <c r="D36" s="1"/>
      <c r="E36" s="198" t="s">
        <v>6</v>
      </c>
    </row>
    <row r="37" spans="1:13" ht="17.25" customHeight="1" x14ac:dyDescent="0.25">
      <c r="A37" s="1"/>
      <c r="B37" s="1"/>
      <c r="C37" s="1"/>
      <c r="D37" s="1"/>
      <c r="E37" s="1" t="s">
        <v>121</v>
      </c>
    </row>
    <row r="38" spans="1:13" ht="15.75" customHeight="1" x14ac:dyDescent="0.25">
      <c r="A38" s="1"/>
      <c r="B38" s="1"/>
      <c r="C38" s="1"/>
      <c r="D38" s="1"/>
      <c r="E38" s="1" t="s">
        <v>122</v>
      </c>
    </row>
    <row r="39" spans="1:13" ht="219.75" customHeight="1" x14ac:dyDescent="0.25">
      <c r="A39" s="1"/>
      <c r="B39" s="1"/>
      <c r="C39" s="1"/>
      <c r="D39" s="1"/>
      <c r="E39" s="67"/>
    </row>
    <row r="40" spans="1:13" x14ac:dyDescent="0.25">
      <c r="A40" s="1"/>
      <c r="B40" s="1"/>
      <c r="C40" s="1"/>
      <c r="D40" s="1"/>
      <c r="E40" s="198" t="s">
        <v>7</v>
      </c>
    </row>
    <row r="41" spans="1:13" x14ac:dyDescent="0.25">
      <c r="A41" s="1"/>
      <c r="B41" s="1"/>
      <c r="C41" s="1"/>
      <c r="D41" s="1"/>
      <c r="E41" s="1" t="s">
        <v>8</v>
      </c>
    </row>
    <row r="42" spans="1:13" x14ac:dyDescent="0.25">
      <c r="A42" s="1"/>
      <c r="B42" s="1"/>
      <c r="C42" s="1"/>
      <c r="D42" s="1"/>
      <c r="E42" s="1" t="s">
        <v>9</v>
      </c>
    </row>
    <row r="43" spans="1:13" x14ac:dyDescent="0.25">
      <c r="A43" s="1"/>
      <c r="B43" s="1"/>
      <c r="C43" s="1"/>
      <c r="D43" s="1"/>
      <c r="E43" s="1" t="s">
        <v>10</v>
      </c>
    </row>
    <row r="44" spans="1:13" x14ac:dyDescent="0.25">
      <c r="A44" s="1"/>
      <c r="B44" s="1"/>
      <c r="C44" s="1"/>
      <c r="D44" s="1"/>
      <c r="E44" s="1" t="s">
        <v>109</v>
      </c>
    </row>
    <row r="45" spans="1:13" ht="348" customHeight="1" x14ac:dyDescent="0.25">
      <c r="A45" s="1"/>
      <c r="B45" s="1"/>
      <c r="C45" s="1"/>
      <c r="D45" s="1"/>
    </row>
    <row r="46" spans="1:13" x14ac:dyDescent="0.25">
      <c r="A46" s="1"/>
      <c r="B46" s="1"/>
      <c r="C46" s="1"/>
      <c r="D46" s="1"/>
      <c r="E46" s="207" t="s">
        <v>11</v>
      </c>
      <c r="F46" s="207"/>
      <c r="G46" s="207"/>
      <c r="H46" s="207"/>
      <c r="I46" s="207"/>
      <c r="J46" s="207"/>
      <c r="K46" s="207"/>
      <c r="L46" s="207"/>
      <c r="M46" s="207"/>
    </row>
    <row r="47" spans="1:13" x14ac:dyDescent="0.25">
      <c r="A47" s="1"/>
      <c r="B47" s="1"/>
      <c r="C47" s="1"/>
      <c r="D47" s="1"/>
      <c r="E47" s="207"/>
      <c r="F47" s="207"/>
      <c r="G47" s="207"/>
      <c r="H47" s="207"/>
      <c r="I47" s="207"/>
      <c r="J47" s="207"/>
      <c r="K47" s="207"/>
      <c r="L47" s="207"/>
      <c r="M47" s="207"/>
    </row>
    <row r="48" spans="1:13" x14ac:dyDescent="0.25">
      <c r="A48" s="1"/>
      <c r="B48" s="1"/>
      <c r="C48" s="1"/>
      <c r="D48" s="1"/>
      <c r="E48" s="207"/>
      <c r="F48" s="207"/>
      <c r="G48" s="207"/>
      <c r="H48" s="207"/>
      <c r="I48" s="207"/>
      <c r="J48" s="207"/>
      <c r="K48" s="207"/>
      <c r="L48" s="207"/>
      <c r="M48" s="207"/>
    </row>
    <row r="49" spans="1:13" x14ac:dyDescent="0.25">
      <c r="A49" s="1"/>
      <c r="B49" s="1"/>
      <c r="C49" s="1"/>
      <c r="D49" s="1"/>
      <c r="E49" s="207"/>
      <c r="F49" s="207"/>
      <c r="G49" s="207"/>
      <c r="H49" s="207"/>
      <c r="I49" s="207"/>
      <c r="J49" s="207"/>
      <c r="K49" s="207"/>
      <c r="L49" s="207"/>
      <c r="M49" s="207"/>
    </row>
    <row r="50" spans="1:13" x14ac:dyDescent="0.25">
      <c r="A50" s="1"/>
      <c r="B50" s="1"/>
      <c r="C50" s="1"/>
      <c r="D50" s="1"/>
      <c r="E50" s="207"/>
      <c r="F50" s="207"/>
      <c r="G50" s="207"/>
      <c r="H50" s="207"/>
      <c r="I50" s="207"/>
      <c r="J50" s="207"/>
      <c r="K50" s="207"/>
      <c r="L50" s="207"/>
      <c r="M50" s="207"/>
    </row>
    <row r="51" spans="1:13" x14ac:dyDescent="0.25">
      <c r="A51" s="1"/>
      <c r="B51" s="1"/>
      <c r="C51" s="1"/>
      <c r="D51" s="1"/>
      <c r="E51" s="207"/>
      <c r="F51" s="207"/>
      <c r="G51" s="207"/>
      <c r="H51" s="207"/>
      <c r="I51" s="207"/>
      <c r="J51" s="207"/>
      <c r="K51" s="207"/>
      <c r="L51" s="207"/>
      <c r="M51" s="207"/>
    </row>
    <row r="52" spans="1:13" x14ac:dyDescent="0.25">
      <c r="A52" s="1"/>
      <c r="B52" s="1"/>
      <c r="C52" s="1"/>
      <c r="D52" s="1"/>
    </row>
    <row r="53" spans="1:13" x14ac:dyDescent="0.25">
      <c r="A53" s="1"/>
      <c r="B53" s="1"/>
      <c r="C53" s="1"/>
      <c r="D53" s="1"/>
    </row>
    <row r="54" spans="1:13" x14ac:dyDescent="0.25">
      <c r="A54" s="1"/>
      <c r="B54" s="1"/>
      <c r="C54" s="1"/>
      <c r="D54" s="1"/>
    </row>
    <row r="55" spans="1:13" x14ac:dyDescent="0.25">
      <c r="A55" s="1"/>
      <c r="B55" s="1"/>
      <c r="C55" s="1"/>
      <c r="D55" s="1"/>
    </row>
    <row r="56" spans="1:13" x14ac:dyDescent="0.25">
      <c r="A56" s="1"/>
      <c r="B56" s="1"/>
      <c r="C56" s="1"/>
      <c r="D56" s="1"/>
    </row>
    <row r="57" spans="1:13" x14ac:dyDescent="0.25">
      <c r="A57" s="1"/>
      <c r="B57" s="1"/>
      <c r="C57" s="1"/>
      <c r="D57" s="1"/>
    </row>
    <row r="58" spans="1:13" x14ac:dyDescent="0.25">
      <c r="A58" s="1"/>
      <c r="B58" s="1"/>
      <c r="C58" s="1"/>
      <c r="D58" s="1"/>
    </row>
    <row r="59" spans="1:13" x14ac:dyDescent="0.25">
      <c r="A59" s="1"/>
      <c r="B59" s="1"/>
      <c r="C59" s="1"/>
      <c r="D59" s="1"/>
    </row>
    <row r="60" spans="1:13" x14ac:dyDescent="0.25">
      <c r="A60" s="1"/>
      <c r="B60" s="1"/>
      <c r="C60" s="1"/>
      <c r="D60" s="1"/>
    </row>
    <row r="61" spans="1:13" x14ac:dyDescent="0.25">
      <c r="A61" s="1"/>
      <c r="B61" s="1"/>
      <c r="C61" s="1"/>
      <c r="D61" s="1"/>
    </row>
    <row r="62" spans="1:13" x14ac:dyDescent="0.25">
      <c r="A62" s="1"/>
      <c r="B62" s="1"/>
      <c r="C62" s="1"/>
      <c r="D62" s="1"/>
    </row>
    <row r="63" spans="1:13" x14ac:dyDescent="0.25">
      <c r="A63" s="1"/>
      <c r="B63" s="1"/>
      <c r="C63" s="1"/>
      <c r="D63" s="1"/>
    </row>
    <row r="64" spans="1:13" x14ac:dyDescent="0.25">
      <c r="A64" s="1"/>
      <c r="B64" s="1"/>
      <c r="C64" s="1"/>
      <c r="D64" s="1"/>
    </row>
    <row r="65" x14ac:dyDescent="0.25"/>
    <row r="66" x14ac:dyDescent="0.25"/>
    <row r="67" x14ac:dyDescent="0.25"/>
    <row r="68" x14ac:dyDescent="0.25"/>
    <row r="69" x14ac:dyDescent="0.25"/>
    <row r="70" x14ac:dyDescent="0.25"/>
    <row r="71" x14ac:dyDescent="0.25"/>
    <row r="72" x14ac:dyDescent="0.25"/>
    <row r="73" x14ac:dyDescent="0.25"/>
  </sheetData>
  <sheetProtection algorithmName="SHA-512" hashValue="98RBWbXfOmq9cBHPY+O7lu4FN4e5bJVVibLL0X0Vzu7UrSYBvQrW1r9jBndoIskQbZYL4oxmQphriYHFPpIyXQ==" saltValue="Kp4TDyhts8yHxQnoIxLgOA==" spinCount="100000" sheet="1" selectLockedCells="1"/>
  <mergeCells count="14">
    <mergeCell ref="E4:M4"/>
    <mergeCell ref="E7:M7"/>
    <mergeCell ref="E8:M8"/>
    <mergeCell ref="E5:XFD5"/>
    <mergeCell ref="E16:M17"/>
    <mergeCell ref="E9:M9"/>
    <mergeCell ref="E11:M11"/>
    <mergeCell ref="E19:M20"/>
    <mergeCell ref="E21:M21"/>
    <mergeCell ref="E46:M51"/>
    <mergeCell ref="E13:M14"/>
    <mergeCell ref="E27:M27"/>
    <mergeCell ref="E26:M26"/>
    <mergeCell ref="E28:M28"/>
  </mergeCells>
  <hyperlinks>
    <hyperlink ref="E46:M51" r:id="rId1" display="https://www.wapha.org.au/wp-content/uploads/2021/11/WAPHA_Disclaimer2.pdf" xr:uid="{E7EC3BF9-2F90-44D3-AEFA-9C40BDC3E90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CFC1-82DF-48B1-A0F4-F0592B7B22B7}">
  <sheetPr codeName="Sheet2">
    <tabColor theme="9" tint="0.39997558519241921"/>
  </sheetPr>
  <dimension ref="A1:U82"/>
  <sheetViews>
    <sheetView topLeftCell="A4" zoomScale="70" zoomScaleNormal="70" workbookViewId="0">
      <selection activeCell="F4" sqref="F4:S4"/>
    </sheetView>
  </sheetViews>
  <sheetFormatPr defaultColWidth="0" defaultRowHeight="15" zeroHeight="1" x14ac:dyDescent="0.25"/>
  <cols>
    <col min="1" max="1" width="4.7109375" customWidth="1"/>
    <col min="2" max="2" width="2.85546875" customWidth="1"/>
    <col min="3" max="3" width="38.85546875" customWidth="1"/>
    <col min="4" max="4" width="29.28515625" customWidth="1"/>
    <col min="5" max="5" width="1" hidden="1" customWidth="1"/>
    <col min="6" max="6" width="32.140625" customWidth="1"/>
    <col min="7" max="9" width="30.7109375" customWidth="1"/>
    <col min="10" max="10" width="6.7109375" style="18" hidden="1" customWidth="1"/>
    <col min="11" max="11" width="30.7109375" style="18" customWidth="1"/>
    <col min="12" max="14" width="30.7109375" customWidth="1"/>
    <col min="15" max="15" width="3.85546875" hidden="1" customWidth="1"/>
    <col min="16" max="19" width="30.7109375" customWidth="1"/>
    <col min="20" max="21" width="9.140625" customWidth="1"/>
    <col min="22" max="16384" width="9.140625" hidden="1"/>
  </cols>
  <sheetData>
    <row r="1" spans="1:21" hidden="1" x14ac:dyDescent="0.25">
      <c r="C1" s="209"/>
      <c r="D1" s="209"/>
      <c r="E1" s="209"/>
      <c r="F1" s="209"/>
      <c r="G1" s="209"/>
      <c r="H1" s="209"/>
      <c r="J1" s="18" t="s">
        <v>12</v>
      </c>
    </row>
    <row r="2" spans="1:21" hidden="1" x14ac:dyDescent="0.25">
      <c r="C2" s="209"/>
      <c r="D2" s="209"/>
      <c r="E2" s="209"/>
      <c r="F2" s="209"/>
      <c r="G2" s="209"/>
      <c r="H2" s="209"/>
    </row>
    <row r="3" spans="1:21" hidden="1" x14ac:dyDescent="0.25">
      <c r="G3" s="19"/>
    </row>
    <row r="4" spans="1:21" ht="57.75" customHeight="1" thickBot="1" x14ac:dyDescent="0.3">
      <c r="A4" s="1"/>
      <c r="B4" s="1"/>
      <c r="C4" s="1"/>
      <c r="D4" s="1"/>
      <c r="F4" s="212" t="s">
        <v>128</v>
      </c>
      <c r="G4" s="212"/>
      <c r="H4" s="212"/>
      <c r="I4" s="212"/>
      <c r="J4" s="212"/>
      <c r="K4" s="212"/>
      <c r="L4" s="212"/>
      <c r="M4" s="212"/>
      <c r="N4" s="212"/>
      <c r="O4" s="212"/>
      <c r="P4" s="212"/>
      <c r="Q4" s="212"/>
      <c r="R4" s="212"/>
      <c r="S4" s="212"/>
      <c r="T4" s="1"/>
      <c r="U4" s="1"/>
    </row>
    <row r="5" spans="1:21" s="22" customFormat="1" ht="30" customHeight="1" x14ac:dyDescent="0.25">
      <c r="A5" s="20"/>
      <c r="B5" s="21"/>
      <c r="C5" s="21"/>
      <c r="D5" s="21"/>
      <c r="F5" s="237" t="str">
        <f>IF(G7="",IF(H10="12 weeks","Astra Zeneca - 12 weeks - Clinic 1","Astra Zeneca - 4 weeks (Accelerated) - Clinic 1"),IF(H10="12 weeks","Astra Zeneca - 12 weeks - "&amp;G7,"Astra Zeneca - 4 weeks (Accelerated) - "&amp;G7))</f>
        <v>Astra Zeneca - 12 weeks - Clinic 1</v>
      </c>
      <c r="G5" s="238"/>
      <c r="H5" s="238"/>
      <c r="I5" s="239"/>
      <c r="J5" s="23"/>
      <c r="K5" s="240" t="str">
        <f>IF(L7="",IF(M10="12 weeks","Astra Zeneca - 12 weeks - Clinic 2","Astra Zeneca - 4 weeks (Accelerated) - Clinic 2"),IF(M10="12 weeks","Astra Zeneca - 12 weeks - "&amp;L7,"Astra Zeneca - 4 weeks (Accelerated) - "&amp;L7))</f>
        <v>Astra Zeneca - 12 weeks - Clinic 2</v>
      </c>
      <c r="L5" s="241"/>
      <c r="M5" s="241"/>
      <c r="N5" s="242"/>
      <c r="O5" s="23"/>
      <c r="P5" s="213" t="str">
        <f>IF(Q7="",IF(R10="12 weeks","Astra Zeneca - 12 weeks - Clinic 3","Astra Zeneca - 4 weeks (Accelerated) - Clinic 3"),IF(R10="12 weeks","Astra Zeneca - 12 weeks - "&amp;Q7,"Astra Zeneca - 4 weeks (Accelerated) - "&amp;Q7))</f>
        <v>Astra Zeneca - 12 weeks - Clinic 3</v>
      </c>
      <c r="Q5" s="214"/>
      <c r="R5" s="214"/>
      <c r="S5" s="215"/>
      <c r="T5" s="21"/>
      <c r="U5" s="21"/>
    </row>
    <row r="6" spans="1:21" s="22" customFormat="1" ht="30" customHeight="1" thickBot="1" x14ac:dyDescent="0.3">
      <c r="A6" s="20"/>
      <c r="B6" s="21"/>
      <c r="C6" s="21"/>
      <c r="D6" s="21"/>
      <c r="F6" s="218" t="s">
        <v>13</v>
      </c>
      <c r="G6" s="219"/>
      <c r="H6" s="219"/>
      <c r="I6" s="220"/>
      <c r="J6" s="23"/>
      <c r="K6" s="225" t="s">
        <v>13</v>
      </c>
      <c r="L6" s="226"/>
      <c r="M6" s="226"/>
      <c r="N6" s="227"/>
      <c r="O6" s="23"/>
      <c r="P6" s="247" t="s">
        <v>13</v>
      </c>
      <c r="Q6" s="248"/>
      <c r="R6" s="248"/>
      <c r="S6" s="249"/>
      <c r="T6" s="21"/>
      <c r="U6" s="21"/>
    </row>
    <row r="7" spans="1:21" s="22" customFormat="1" ht="30" customHeight="1" thickTop="1" thickBot="1" x14ac:dyDescent="0.3">
      <c r="A7" s="20"/>
      <c r="B7" s="21"/>
      <c r="C7" s="21"/>
      <c r="D7" s="21"/>
      <c r="F7" s="24"/>
      <c r="G7" s="221"/>
      <c r="H7" s="222"/>
      <c r="I7" s="25"/>
      <c r="J7" s="23"/>
      <c r="K7" s="26"/>
      <c r="L7" s="221"/>
      <c r="M7" s="222"/>
      <c r="N7" s="27"/>
      <c r="O7" s="23"/>
      <c r="P7" s="28"/>
      <c r="Q7" s="221"/>
      <c r="R7" s="222"/>
      <c r="S7" s="29"/>
      <c r="T7" s="21"/>
      <c r="U7" s="21"/>
    </row>
    <row r="8" spans="1:21" s="22" customFormat="1" ht="30" customHeight="1" thickTop="1" thickBot="1" x14ac:dyDescent="0.3">
      <c r="A8" s="20"/>
      <c r="B8" s="21"/>
      <c r="C8" s="21"/>
      <c r="D8" s="21"/>
      <c r="F8" s="223" t="s">
        <v>14</v>
      </c>
      <c r="G8" s="224"/>
      <c r="H8" s="75"/>
      <c r="I8" s="25"/>
      <c r="J8" s="23"/>
      <c r="K8" s="245" t="s">
        <v>14</v>
      </c>
      <c r="L8" s="246"/>
      <c r="M8" s="75"/>
      <c r="N8" s="27"/>
      <c r="O8" s="23"/>
      <c r="P8" s="250" t="s">
        <v>14</v>
      </c>
      <c r="Q8" s="251"/>
      <c r="R8" s="75"/>
      <c r="S8" s="29"/>
      <c r="T8" s="21"/>
      <c r="U8" s="21"/>
    </row>
    <row r="9" spans="1:21" s="22" customFormat="1" ht="24.75" thickTop="1" thickBot="1" x14ac:dyDescent="0.3">
      <c r="A9" s="20"/>
      <c r="B9" s="21"/>
      <c r="C9" s="21"/>
      <c r="D9" s="21"/>
      <c r="F9" s="223" t="s">
        <v>15</v>
      </c>
      <c r="G9" s="224"/>
      <c r="H9" s="76"/>
      <c r="I9" s="25"/>
      <c r="J9" s="23"/>
      <c r="K9" s="245" t="s">
        <v>15</v>
      </c>
      <c r="L9" s="246"/>
      <c r="M9" s="76"/>
      <c r="N9" s="27"/>
      <c r="O9" s="23"/>
      <c r="P9" s="250" t="s">
        <v>15</v>
      </c>
      <c r="Q9" s="251"/>
      <c r="R9" s="76"/>
      <c r="S9" s="29"/>
      <c r="T9" s="21"/>
      <c r="U9" s="21"/>
    </row>
    <row r="10" spans="1:21" ht="16.5" thickTop="1" thickBot="1" x14ac:dyDescent="0.3">
      <c r="A10" s="1"/>
      <c r="B10" s="1"/>
      <c r="C10" s="1"/>
      <c r="D10" s="1"/>
      <c r="F10" s="210" t="s">
        <v>16</v>
      </c>
      <c r="G10" s="211"/>
      <c r="H10" s="12" t="s">
        <v>17</v>
      </c>
      <c r="I10" s="2"/>
      <c r="J10" s="3"/>
      <c r="K10" s="243" t="s">
        <v>16</v>
      </c>
      <c r="L10" s="244"/>
      <c r="M10" s="12" t="s">
        <v>17</v>
      </c>
      <c r="N10" s="4"/>
      <c r="O10" s="3"/>
      <c r="P10" s="216" t="s">
        <v>16</v>
      </c>
      <c r="Q10" s="217"/>
      <c r="R10" s="12" t="s">
        <v>17</v>
      </c>
      <c r="S10" s="5"/>
      <c r="T10" s="1"/>
      <c r="U10" s="1"/>
    </row>
    <row r="11" spans="1:21" ht="16.5" thickTop="1" thickBot="1" x14ac:dyDescent="0.3">
      <c r="A11" s="1"/>
      <c r="B11" s="1"/>
      <c r="C11" s="1"/>
      <c r="D11" s="1"/>
      <c r="F11" s="210" t="s">
        <v>18</v>
      </c>
      <c r="G11" s="211"/>
      <c r="H11" s="6"/>
      <c r="I11" s="2"/>
      <c r="J11" s="3"/>
      <c r="K11" s="243" t="s">
        <v>19</v>
      </c>
      <c r="L11" s="244"/>
      <c r="M11" s="6"/>
      <c r="N11" s="4"/>
      <c r="O11" s="3"/>
      <c r="P11" s="216" t="s">
        <v>19</v>
      </c>
      <c r="Q11" s="217"/>
      <c r="R11" s="6"/>
      <c r="S11" s="5"/>
      <c r="T11" s="1"/>
      <c r="U11" s="1"/>
    </row>
    <row r="12" spans="1:21" ht="21.75" thickTop="1" x14ac:dyDescent="0.35">
      <c r="A12" s="1"/>
      <c r="B12" s="1"/>
      <c r="C12" s="1"/>
      <c r="D12" s="1"/>
      <c r="F12" s="228" t="str">
        <f>IF(H10="","",IF(H10="12 weeks","Astra Zeneca - 12 week doses","Astra Zeneca - Accelerated Doses (outbreak setting)"))</f>
        <v>Astra Zeneca - 12 week doses</v>
      </c>
      <c r="G12" s="229"/>
      <c r="H12" s="229"/>
      <c r="I12" s="230"/>
      <c r="J12" s="3"/>
      <c r="K12" s="231" t="str">
        <f>IF(M10="","",IF(M10="12 weeks","Astra Zeneca - 12 week doses","Astra Zeneca - Accelerated Doses (outbreak setting)"))</f>
        <v>Astra Zeneca - 12 week doses</v>
      </c>
      <c r="L12" s="232"/>
      <c r="M12" s="232"/>
      <c r="N12" s="233"/>
      <c r="O12" s="3"/>
      <c r="P12" s="234" t="str">
        <f>IF(R10="","",IF(R10="12 weeks","Astra Zeneca - 12 week doses","Astra Zeneca - Accelerated Doses (outbreak setting)"))</f>
        <v>Astra Zeneca - 12 week doses</v>
      </c>
      <c r="Q12" s="235"/>
      <c r="R12" s="235"/>
      <c r="S12" s="236"/>
      <c r="T12" s="1"/>
      <c r="U12" s="1"/>
    </row>
    <row r="13" spans="1:21" ht="16.5" thickBot="1" x14ac:dyDescent="0.3">
      <c r="A13" s="1"/>
      <c r="B13" s="1"/>
      <c r="C13" s="1"/>
      <c r="D13" s="1"/>
      <c r="F13" s="262" t="str">
        <f>IF(H10="","",IF(H10="12 weeks","ATAGI recommends an interval of 12 weeks between two doses of Vaxzevria. *","In an outbreak setting, ATAGI recommends an interval of 4 to 8 weeks between doses. *"))</f>
        <v>ATAGI recommends an interval of 12 weeks between two doses of Vaxzevria. *</v>
      </c>
      <c r="G13" s="263"/>
      <c r="H13" s="263"/>
      <c r="I13" s="264"/>
      <c r="J13" s="30"/>
      <c r="K13" s="256" t="str">
        <f>IF(M10="","",IF(M10="12 weeks","ATAGI recommends an interval of 12 weeks between two doses of Vaxzevria. *","In an outbreak setting, ATAGI recommends an interval of 4 to 8 weeks between doses. *"))</f>
        <v>ATAGI recommends an interval of 12 weeks between two doses of Vaxzevria. *</v>
      </c>
      <c r="L13" s="257"/>
      <c r="M13" s="257"/>
      <c r="N13" s="258"/>
      <c r="O13" s="30"/>
      <c r="P13" s="259" t="str">
        <f>IF(R10="","",IF(R10="12 weeks","ATAGI recommends an interval of 12 weeks between two doses of Vaxzevria. *","In an outbreak setting, ATAGI recommends an interval of 4 to 8 weeks between doses. *"))</f>
        <v>ATAGI recommends an interval of 12 weeks between two doses of Vaxzevria. *</v>
      </c>
      <c r="Q13" s="260"/>
      <c r="R13" s="260"/>
      <c r="S13" s="261"/>
      <c r="T13" s="1"/>
      <c r="U13" s="1"/>
    </row>
    <row r="14" spans="1:21" x14ac:dyDescent="0.25">
      <c r="A14" s="1"/>
      <c r="B14" s="1"/>
      <c r="C14" s="252" t="s">
        <v>20</v>
      </c>
      <c r="D14" s="254" t="s">
        <v>21</v>
      </c>
      <c r="E14" s="31"/>
      <c r="F14" s="265" t="s">
        <v>22</v>
      </c>
      <c r="G14" s="266"/>
      <c r="H14" s="266"/>
      <c r="I14" s="267"/>
      <c r="J14" s="3"/>
      <c r="K14" s="268" t="s">
        <v>22</v>
      </c>
      <c r="L14" s="269"/>
      <c r="M14" s="269"/>
      <c r="N14" s="270"/>
      <c r="O14" s="3"/>
      <c r="P14" s="271" t="s">
        <v>22</v>
      </c>
      <c r="Q14" s="272"/>
      <c r="R14" s="272"/>
      <c r="S14" s="273"/>
      <c r="T14" s="1"/>
      <c r="U14" s="1"/>
    </row>
    <row r="15" spans="1:21" ht="15.75" thickBot="1" x14ac:dyDescent="0.3">
      <c r="A15" s="1"/>
      <c r="B15" s="1"/>
      <c r="C15" s="253"/>
      <c r="D15" s="255"/>
      <c r="E15" s="32"/>
      <c r="F15" s="33" t="str">
        <f>IF(H8="","Dose 1","Dose 1 - "&amp;H8)</f>
        <v>Dose 1</v>
      </c>
      <c r="G15" s="34" t="s">
        <v>23</v>
      </c>
      <c r="H15" s="35" t="str">
        <f>IF(H9="","Dose 2","Dose 2 - "&amp;H9)</f>
        <v>Dose 2</v>
      </c>
      <c r="I15" s="36" t="s">
        <v>23</v>
      </c>
      <c r="J15" s="37"/>
      <c r="K15" s="38" t="str">
        <f>IF(M8="","Dose 1","Dose 1 - "&amp;M8)</f>
        <v>Dose 1</v>
      </c>
      <c r="L15" s="39" t="s">
        <v>23</v>
      </c>
      <c r="M15" s="40" t="str">
        <f>IF(M9="","Dose 2","Dose 2 - "&amp;M9)</f>
        <v>Dose 2</v>
      </c>
      <c r="N15" s="41" t="s">
        <v>23</v>
      </c>
      <c r="O15" s="42"/>
      <c r="P15" s="43" t="str">
        <f>IF(R8="","Dose 1","Dose 1 - "&amp;R8)</f>
        <v>Dose 1</v>
      </c>
      <c r="Q15" s="44" t="s">
        <v>23</v>
      </c>
      <c r="R15" s="45" t="str">
        <f>IF(R9="","Dose 2","Dose 2 - "&amp;R9)</f>
        <v>Dose 2</v>
      </c>
      <c r="S15" s="46" t="s">
        <v>23</v>
      </c>
      <c r="T15" s="47"/>
      <c r="U15" s="1"/>
    </row>
    <row r="16" spans="1:21" x14ac:dyDescent="0.25">
      <c r="A16" s="1"/>
      <c r="B16" s="1"/>
      <c r="C16" s="48">
        <f t="shared" ref="C16:C47" si="0">SUM(G16+I16+L16+N16+Q16+S16)</f>
        <v>0</v>
      </c>
      <c r="D16" s="49" t="str">
        <f>IF(H11="","",H11)</f>
        <v/>
      </c>
      <c r="E16" s="50">
        <v>1</v>
      </c>
      <c r="F16" s="51" t="str">
        <f>"Week " &amp; (E16)</f>
        <v>Week 1</v>
      </c>
      <c r="G16" s="15"/>
      <c r="H16" s="52"/>
      <c r="I16" s="53"/>
      <c r="J16" s="54">
        <f>IF(M11=$D16,1,"")</f>
        <v>1</v>
      </c>
      <c r="K16" s="55" t="str">
        <f t="shared" ref="K16:K47" si="1">IF(J16="","",$J$1&amp;J16)</f>
        <v>Week 1</v>
      </c>
      <c r="L16" s="17"/>
      <c r="M16" s="52"/>
      <c r="N16" s="56"/>
      <c r="O16" s="57">
        <f>IF(R11=$D16,1,"")</f>
        <v>1</v>
      </c>
      <c r="P16" s="58" t="str">
        <f t="shared" ref="P16:P47" si="2">IF(O16="","",$J$1&amp;O16)</f>
        <v>Week 1</v>
      </c>
      <c r="Q16" s="17"/>
      <c r="R16" s="52"/>
      <c r="S16" s="56"/>
      <c r="T16" s="1"/>
      <c r="U16" s="1"/>
    </row>
    <row r="17" spans="1:21" x14ac:dyDescent="0.25">
      <c r="A17" s="1"/>
      <c r="B17" s="1"/>
      <c r="C17" s="59">
        <f t="shared" si="0"/>
        <v>0</v>
      </c>
      <c r="D17" s="60" t="str">
        <f>IF(D16="","",D16+7)</f>
        <v/>
      </c>
      <c r="E17" s="50">
        <v>2</v>
      </c>
      <c r="F17" s="61" t="str">
        <f t="shared" ref="F17:F67" si="3">"Week " &amp; (E17)</f>
        <v>Week 2</v>
      </c>
      <c r="G17" s="15"/>
      <c r="H17" s="62"/>
      <c r="I17" s="63"/>
      <c r="J17" s="54">
        <f t="shared" ref="J17:J48" si="4">IF(J16="",IF($M$11=$D17,$E$16,""),J16+1)</f>
        <v>2</v>
      </c>
      <c r="K17" s="61" t="str">
        <f t="shared" si="1"/>
        <v>Week 2</v>
      </c>
      <c r="L17" s="15"/>
      <c r="M17" s="62"/>
      <c r="N17" s="63"/>
      <c r="O17" s="57">
        <f t="shared" ref="O17:O48" si="5">IF(O16="",IF($R$11=$D17,$E$16,""),O16+1)</f>
        <v>2</v>
      </c>
      <c r="P17" s="61" t="str">
        <f t="shared" si="2"/>
        <v>Week 2</v>
      </c>
      <c r="Q17" s="15"/>
      <c r="R17" s="62"/>
      <c r="S17" s="63"/>
      <c r="T17" s="1"/>
      <c r="U17" s="1"/>
    </row>
    <row r="18" spans="1:21" x14ac:dyDescent="0.25">
      <c r="A18" s="1"/>
      <c r="B18" s="1"/>
      <c r="C18" s="59">
        <f t="shared" si="0"/>
        <v>0</v>
      </c>
      <c r="D18" s="60" t="str">
        <f t="shared" ref="D18:D78" si="6">IF(D17="","",D17+7)</f>
        <v/>
      </c>
      <c r="E18" s="50">
        <v>3</v>
      </c>
      <c r="F18" s="61" t="str">
        <f t="shared" si="3"/>
        <v>Week 3</v>
      </c>
      <c r="G18" s="15"/>
      <c r="H18" s="62"/>
      <c r="I18" s="63"/>
      <c r="J18" s="54">
        <f t="shared" si="4"/>
        <v>3</v>
      </c>
      <c r="K18" s="61" t="str">
        <f t="shared" si="1"/>
        <v>Week 3</v>
      </c>
      <c r="L18" s="15"/>
      <c r="M18" s="62"/>
      <c r="N18" s="63"/>
      <c r="O18" s="57">
        <f t="shared" si="5"/>
        <v>3</v>
      </c>
      <c r="P18" s="61" t="str">
        <f t="shared" si="2"/>
        <v>Week 3</v>
      </c>
      <c r="Q18" s="15"/>
      <c r="R18" s="62"/>
      <c r="S18" s="63"/>
      <c r="T18" s="1"/>
      <c r="U18" s="1"/>
    </row>
    <row r="19" spans="1:21" x14ac:dyDescent="0.25">
      <c r="A19" s="1"/>
      <c r="B19" s="1"/>
      <c r="C19" s="59">
        <f t="shared" si="0"/>
        <v>0</v>
      </c>
      <c r="D19" s="60" t="str">
        <f t="shared" si="6"/>
        <v/>
      </c>
      <c r="E19" s="50">
        <v>4</v>
      </c>
      <c r="F19" s="61" t="str">
        <f t="shared" si="3"/>
        <v>Week 4</v>
      </c>
      <c r="G19" s="15"/>
      <c r="H19" s="62"/>
      <c r="I19" s="63"/>
      <c r="J19" s="54">
        <f t="shared" si="4"/>
        <v>4</v>
      </c>
      <c r="K19" s="61" t="str">
        <f t="shared" si="1"/>
        <v>Week 4</v>
      </c>
      <c r="L19" s="15"/>
      <c r="M19" s="62"/>
      <c r="N19" s="63"/>
      <c r="O19" s="57">
        <f t="shared" si="5"/>
        <v>4</v>
      </c>
      <c r="P19" s="61" t="str">
        <f t="shared" si="2"/>
        <v>Week 4</v>
      </c>
      <c r="Q19" s="15"/>
      <c r="R19" s="62"/>
      <c r="S19" s="63"/>
      <c r="T19" s="1"/>
      <c r="U19" s="1"/>
    </row>
    <row r="20" spans="1:21" x14ac:dyDescent="0.25">
      <c r="A20" s="1"/>
      <c r="B20" s="1"/>
      <c r="C20" s="59">
        <f t="shared" si="0"/>
        <v>0</v>
      </c>
      <c r="D20" s="60" t="str">
        <f t="shared" si="6"/>
        <v/>
      </c>
      <c r="E20" s="50">
        <v>5</v>
      </c>
      <c r="F20" s="61" t="str">
        <f t="shared" si="3"/>
        <v>Week 5</v>
      </c>
      <c r="G20" s="15"/>
      <c r="H20" s="62" t="str">
        <f>IF(H10="4 weeks (accelerated)",F16,"")</f>
        <v/>
      </c>
      <c r="I20" s="63">
        <f>IF(H10="4 weeks (accelerated)",G16,0)</f>
        <v>0</v>
      </c>
      <c r="J20" s="54">
        <f t="shared" si="4"/>
        <v>5</v>
      </c>
      <c r="K20" s="61" t="str">
        <f t="shared" si="1"/>
        <v>Week 5</v>
      </c>
      <c r="L20" s="15"/>
      <c r="M20" s="62" t="str">
        <f>IF(M10="4 weeks (accelerated)",K16,"")</f>
        <v/>
      </c>
      <c r="N20" s="63">
        <f>IF(M10="4 weeks (accelerated)",L16,0)</f>
        <v>0</v>
      </c>
      <c r="O20" s="57">
        <f t="shared" si="5"/>
        <v>5</v>
      </c>
      <c r="P20" s="61" t="str">
        <f t="shared" si="2"/>
        <v>Week 5</v>
      </c>
      <c r="Q20" s="15"/>
      <c r="R20" s="62" t="str">
        <f>IF(R10="4 weeks (accelerated)",P16,"")</f>
        <v/>
      </c>
      <c r="S20" s="63">
        <f>IF(R10="4 weeks (accelerated)",Q16,0)</f>
        <v>0</v>
      </c>
      <c r="T20" s="1"/>
      <c r="U20" s="1"/>
    </row>
    <row r="21" spans="1:21" x14ac:dyDescent="0.25">
      <c r="A21" s="1"/>
      <c r="B21" s="1"/>
      <c r="C21" s="59">
        <f t="shared" si="0"/>
        <v>0</v>
      </c>
      <c r="D21" s="60" t="str">
        <f t="shared" si="6"/>
        <v/>
      </c>
      <c r="E21" s="50">
        <v>6</v>
      </c>
      <c r="F21" s="61" t="str">
        <f t="shared" si="3"/>
        <v>Week 6</v>
      </c>
      <c r="G21" s="15"/>
      <c r="H21" s="62" t="str">
        <f>IF(H10="4 weeks (accelerated)",F17,IF(H10="5 weeks (accelerated)",F16,""))</f>
        <v/>
      </c>
      <c r="I21" s="63">
        <f>IF(H10="4 weeks (accelerated)",G17,IF(H10="5 weeks (accelerated)",G16,0))</f>
        <v>0</v>
      </c>
      <c r="J21" s="54">
        <f t="shared" si="4"/>
        <v>6</v>
      </c>
      <c r="K21" s="61" t="str">
        <f t="shared" si="1"/>
        <v>Week 6</v>
      </c>
      <c r="L21" s="15"/>
      <c r="M21" s="62" t="str">
        <f>IF(M10="4 weeks (accelerated)",K17,IF(M10="5 weeks (accelerated)",K16,""))</f>
        <v/>
      </c>
      <c r="N21" s="63">
        <f>IF(M10="4 weeks (accelerated)",L17,IF(M10="5 weeks (accelerated)",L16,0))</f>
        <v>0</v>
      </c>
      <c r="O21" s="57">
        <f t="shared" si="5"/>
        <v>6</v>
      </c>
      <c r="P21" s="61" t="str">
        <f t="shared" si="2"/>
        <v>Week 6</v>
      </c>
      <c r="Q21" s="15"/>
      <c r="R21" s="62" t="str">
        <f>IF(R10="4 weeks (accelerated)",P17,IF(R10="5 weeks (accelerated)",P16,""))</f>
        <v/>
      </c>
      <c r="S21" s="63">
        <f>IF(R10="4 weeks (accelerated)",Q17,IF(R10="5 weeks (accelerated)",Q16,0))</f>
        <v>0</v>
      </c>
      <c r="T21" s="1"/>
      <c r="U21" s="1"/>
    </row>
    <row r="22" spans="1:21" x14ac:dyDescent="0.25">
      <c r="A22" s="1"/>
      <c r="B22" s="1"/>
      <c r="C22" s="59">
        <f t="shared" si="0"/>
        <v>0</v>
      </c>
      <c r="D22" s="60" t="str">
        <f t="shared" si="6"/>
        <v/>
      </c>
      <c r="E22" s="50">
        <v>7</v>
      </c>
      <c r="F22" s="61" t="str">
        <f t="shared" si="3"/>
        <v>Week 7</v>
      </c>
      <c r="G22" s="15"/>
      <c r="H22" s="62" t="str">
        <f>IF(H10="4 weeks (accelerated)",F18,IF(H10="5 weeks (accelerated)",F17,IF(H10="6 weeks (accelerated)",F16,"")))</f>
        <v/>
      </c>
      <c r="I22" s="63">
        <f>IF(H10="4 weeks (accelerated)",G18,IF(H10="5 weeks (accelerated)",G17,IF(H10="6 weeks (accelerated)",G16,0)))</f>
        <v>0</v>
      </c>
      <c r="J22" s="54">
        <f t="shared" si="4"/>
        <v>7</v>
      </c>
      <c r="K22" s="61" t="str">
        <f t="shared" si="1"/>
        <v>Week 7</v>
      </c>
      <c r="L22" s="15"/>
      <c r="M22" s="62" t="str">
        <f>IF(M10="4 weeks (accelerated)",K18,IF(M10="5 weeks (accelerated)",K17,IF(M10="6 weeks (accelerated)",K16,"")))</f>
        <v/>
      </c>
      <c r="N22" s="63">
        <f>IF(M10="4 weeks (accelerated)",L18,IF(M10="5 weeks (accelerated)",L17,IF(M10="6 weeks (accelerated)",L16,0)))</f>
        <v>0</v>
      </c>
      <c r="O22" s="57">
        <f t="shared" si="5"/>
        <v>7</v>
      </c>
      <c r="P22" s="61" t="str">
        <f t="shared" si="2"/>
        <v>Week 7</v>
      </c>
      <c r="Q22" s="15"/>
      <c r="R22" s="62" t="str">
        <f>IF(R10="4 weeks (accelerated)",P18,IF(R10="5 weeks (accelerated)",P17,IF(R10="6 weeks (accelerated)",P16,"")))</f>
        <v/>
      </c>
      <c r="S22" s="63">
        <f>IF(R10="4 weeks (accelerated)",Q18,IF(R10="5 weeks (accelerated)",Q17,IF(R10="6 weeks (accelerated)",Q16,0)))</f>
        <v>0</v>
      </c>
      <c r="T22" s="1"/>
      <c r="U22" s="1"/>
    </row>
    <row r="23" spans="1:21" x14ac:dyDescent="0.25">
      <c r="A23" s="1"/>
      <c r="B23" s="1"/>
      <c r="C23" s="59">
        <f t="shared" si="0"/>
        <v>0</v>
      </c>
      <c r="D23" s="60" t="str">
        <f t="shared" si="6"/>
        <v/>
      </c>
      <c r="E23" s="50">
        <v>8</v>
      </c>
      <c r="F23" s="61" t="str">
        <f t="shared" si="3"/>
        <v>Week 8</v>
      </c>
      <c r="G23" s="15"/>
      <c r="H23" s="62" t="str">
        <f>IF(H10="4 weeks (accelerated)",F19,IF(H10="5 weeks (accelerated)",F18,IF(H10="6 weeks (accelerated)",F17,IF(H10="7 weeks (accelerated)",F16,""))))</f>
        <v/>
      </c>
      <c r="I23" s="63">
        <f>IF(H10="4 weeks (accelerated)",G19,IF(H10="5 weeks (accelerated)",G18,IF(H10="6 weeks (accelerated)",G17,IF(H10="7 weeks (accelerated)",G16,0))))</f>
        <v>0</v>
      </c>
      <c r="J23" s="54">
        <f t="shared" si="4"/>
        <v>8</v>
      </c>
      <c r="K23" s="61" t="str">
        <f t="shared" si="1"/>
        <v>Week 8</v>
      </c>
      <c r="L23" s="15"/>
      <c r="M23" s="62" t="str">
        <f>IF(M10="4 weeks (accelerated)",K19,IF(M10="5 weeks (accelerated)",K18,IF(M10="6 weeks (accelerated)",K17,IF(M10="7 weeks (accelerated)",K16,""))))</f>
        <v/>
      </c>
      <c r="N23" s="63">
        <f>IF(M10="4 weeks (accelerated)",L19,IF(M10="5 weeks (accelerated)",L18,IF(M10="6 weeks (accelerated)",L17,IF(M10="7 weeks (accelerated)",L16,0))))</f>
        <v>0</v>
      </c>
      <c r="O23" s="57">
        <f t="shared" si="5"/>
        <v>8</v>
      </c>
      <c r="P23" s="61" t="str">
        <f t="shared" si="2"/>
        <v>Week 8</v>
      </c>
      <c r="Q23" s="15"/>
      <c r="R23" s="62" t="str">
        <f>IF(R10="4 weeks (accelerated)",P19,IF(R10="5 weeks (accelerated)",P18,IF(R10="6 weeks (accelerated)",P17,IF(R10="7 weeks (accelerated)",P16,""))))</f>
        <v/>
      </c>
      <c r="S23" s="63">
        <f>IF(R10="4 weeks (accelerated)",Q19,IF(R10="5 weeks (accelerated)",Q18,IF(R10="6 weeks (accelerated)",Q17,IF(R10="7 weeks (accelerated)",Q16,0))))</f>
        <v>0</v>
      </c>
      <c r="T23" s="1"/>
      <c r="U23" s="1"/>
    </row>
    <row r="24" spans="1:21" x14ac:dyDescent="0.25">
      <c r="A24" s="1"/>
      <c r="B24" s="1"/>
      <c r="C24" s="59">
        <f>SUM(G24+I24+L24+N24+Q24+S24)</f>
        <v>0</v>
      </c>
      <c r="D24" s="60" t="str">
        <f t="shared" si="6"/>
        <v/>
      </c>
      <c r="E24" s="50">
        <v>9</v>
      </c>
      <c r="F24" s="61" t="str">
        <f t="shared" si="3"/>
        <v>Week 9</v>
      </c>
      <c r="G24" s="15"/>
      <c r="H24" s="62" t="str">
        <f>IF(H10="4 weeks (accelerated)",F20,IF(H10="5 weeks (accelerated)",F19,IF(H10="6 weeks (accelerated)",F18,IF(H10="7 weeks (accelerated)",F17,IF(H10="8 weeks (accelerated)",F16,"")))))</f>
        <v/>
      </c>
      <c r="I24" s="63">
        <f>IF(H10="4 weeks (accelerated)",G20,IF(H10="5 weeks (accelerated)",G19,IF(H10="6 weeks (accelerated)",G18,IF(H10="7 weeks (accelerated)",G17,IF(H10="8 weeks (accelerated)",G16,0)))))</f>
        <v>0</v>
      </c>
      <c r="J24" s="54">
        <f t="shared" si="4"/>
        <v>9</v>
      </c>
      <c r="K24" s="61" t="str">
        <f t="shared" si="1"/>
        <v>Week 9</v>
      </c>
      <c r="L24" s="15"/>
      <c r="M24" s="62" t="str">
        <f>IF(M10="4 weeks (accelerated)",K20,IF(M10="5 weeks (accelerated)",K19,IF(M10="6 weeks (accelerated)",K18,IF(M10="7 weeks (accelerated)",K17,IF(M10="8 weeks (accelerated)",K16,"")))))</f>
        <v/>
      </c>
      <c r="N24" s="63">
        <f>IF(M10="4 weeks (accelerated)",L20,IF(M10="5 weeks (accelerated)",L19,IF(M10="6 weeks (accelerated)",L18,IF(M10="7 weeks (accelerated)",L17,IF(M10="8 weeks (accelerated)",L16,0)))))</f>
        <v>0</v>
      </c>
      <c r="O24" s="57">
        <f t="shared" si="5"/>
        <v>9</v>
      </c>
      <c r="P24" s="61" t="str">
        <f t="shared" si="2"/>
        <v>Week 9</v>
      </c>
      <c r="Q24" s="15"/>
      <c r="R24" s="62" t="str">
        <f>IF(R10="4 weeks (accelerated)",P20,IF(R10="5 weeks (accelerated)",P19,IF(R10="6 weeks (accelerated)",P18,IF(R10="7 weeks (accelerated)",P17,IF(R10="8 weeks (accelerated)",P16,"")))))</f>
        <v/>
      </c>
      <c r="S24" s="63">
        <f>IF(R10="4 weeks (accelerated)",Q20,IF(R10="5 weeks (accelerated)",Q19,IF(R10="6 weeks (accelerated)",Q18,IF(R10="7 weeks (accelerated)",Q17,IF(R10="8 weeks (accelerated)",Q16,0)))))</f>
        <v>0</v>
      </c>
      <c r="T24" s="1"/>
      <c r="U24" s="1"/>
    </row>
    <row r="25" spans="1:21" x14ac:dyDescent="0.25">
      <c r="A25" s="1"/>
      <c r="B25" s="1"/>
      <c r="C25" s="59">
        <f>SUM(G25+I25+L25+N25+Q25+S25)</f>
        <v>0</v>
      </c>
      <c r="D25" s="60" t="str">
        <f t="shared" si="6"/>
        <v/>
      </c>
      <c r="E25" s="50">
        <v>10</v>
      </c>
      <c r="F25" s="61" t="str">
        <f t="shared" si="3"/>
        <v>Week 10</v>
      </c>
      <c r="G25" s="15"/>
      <c r="H25" s="62" t="str">
        <f>IF(H10="4 weeks (accelerated)",F21,IF(H10="5 weeks (accelerated)",F20,IF(H10="6 weeks (accelerated)",F19,IF(H10="7 weeks (accelerated)",F18,IF(H10="8 weeks (accelerated)",F17,"")))))</f>
        <v/>
      </c>
      <c r="I25" s="63">
        <f>IF(H10="4 weeks (accelerated)",G21,IF(H10="5 weeks (accelerated)",G20,IF(H10="6 weeks (accelerated)",G19,IF(H10="7 weeks (accelerated)",G18,IF(H10="8 weeks (accelerated)",G17,0)))))</f>
        <v>0</v>
      </c>
      <c r="J25" s="54">
        <f t="shared" si="4"/>
        <v>10</v>
      </c>
      <c r="K25" s="61" t="str">
        <f t="shared" si="1"/>
        <v>Week 10</v>
      </c>
      <c r="L25" s="15"/>
      <c r="M25" s="62" t="str">
        <f>IF(M10="4 weeks (accelerated)",K21,IF(M10="5 weeks (accelerated)",K20,IF(M10="6 weeks (accelerated)",K19,IF(M10="7 weeks (accelerated)",K18,IF(M10="8 weeks (accelerated)",K17,"")))))</f>
        <v/>
      </c>
      <c r="N25" s="63">
        <f>IF(M10="4 weeks (accelerated)",L21,IF(M10="5 weeks (accelerated)",L20,IF(M10="6 weeks (accelerated)",L19,IF(M10="7 weeks (accelerated)",L18,IF(M10="8 weeks (accelerated)",L17,0)))))</f>
        <v>0</v>
      </c>
      <c r="O25" s="57">
        <f t="shared" si="5"/>
        <v>10</v>
      </c>
      <c r="P25" s="61" t="str">
        <f t="shared" si="2"/>
        <v>Week 10</v>
      </c>
      <c r="Q25" s="15"/>
      <c r="R25" s="62" t="str">
        <f>IF(R10="4 weeks (accelerated)",P21,IF(R10="5 weeks (accelerated)",P20,IF(R10="6 weeks (accelerated)",P19,IF(R10="7 weeks (accelerated)",P18,IF(R10="8 weeks (accelerated)",P17,"")))))</f>
        <v/>
      </c>
      <c r="S25" s="63">
        <f>IF(R10="4 weeks (accelerated)",Q21,IF(R10="5 weeks (accelerated)",Q20,IF(R10="6 weeks (accelerated)",Q19,IF(R10="7 weeks (accelerated)",Q18,IF(R10="8 weeks (accelerated)",Q17,0)))))</f>
        <v>0</v>
      </c>
      <c r="T25" s="1"/>
      <c r="U25" s="1"/>
    </row>
    <row r="26" spans="1:21" x14ac:dyDescent="0.25">
      <c r="A26" s="1"/>
      <c r="B26" s="1"/>
      <c r="C26" s="59">
        <f t="shared" si="0"/>
        <v>0</v>
      </c>
      <c r="D26" s="60" t="str">
        <f t="shared" si="6"/>
        <v/>
      </c>
      <c r="E26" s="50">
        <v>11</v>
      </c>
      <c r="F26" s="61" t="str">
        <f t="shared" si="3"/>
        <v>Week 11</v>
      </c>
      <c r="G26" s="15"/>
      <c r="H26" s="62" t="str">
        <f>IF(H10="4 weeks (accelerated)",F22,IF(H10="5 weeks (accelerated)",F21,IF(H10="6 weeks (accelerated)",F20,IF(H10="7 weeks (accelerated)",F19,IF(H10="8 weeks (accelerated)",F18,"")))))</f>
        <v/>
      </c>
      <c r="I26" s="63">
        <f>IF(H10="4 weeks (accelerated)",G22,IF(H10="5 weeks (accelerated)",G21,IF(H10="6 weeks (accelerated)",G20,IF(H10="7 weeks (accelerated)",G19,IF(H10="8 weeks (accelerated)",G18,0)))))</f>
        <v>0</v>
      </c>
      <c r="J26" s="54">
        <f t="shared" si="4"/>
        <v>11</v>
      </c>
      <c r="K26" s="61" t="str">
        <f t="shared" si="1"/>
        <v>Week 11</v>
      </c>
      <c r="L26" s="15"/>
      <c r="M26" s="62" t="str">
        <f>IF(M10="4 weeks (accelerated)",K22,IF(M10="5 weeks (accelerated)",K21,IF(M10="6 weeks (accelerated)",K20,IF(M10="7 weeks (accelerated)",K19,IF(M10="8 weeks (accelerated)",K18,"")))))</f>
        <v/>
      </c>
      <c r="N26" s="63">
        <f>IF(M10="4 weeks (accelerated)",L22,IF(M10="5 weeks (accelerated)",L21,IF(M10="6 weeks (accelerated)",L20,IF(M10="7 weeks (accelerated)",L19,IF(M10="8 weeks (accelerated)",L18,0)))))</f>
        <v>0</v>
      </c>
      <c r="O26" s="57">
        <f t="shared" si="5"/>
        <v>11</v>
      </c>
      <c r="P26" s="61" t="str">
        <f t="shared" si="2"/>
        <v>Week 11</v>
      </c>
      <c r="Q26" s="15"/>
      <c r="R26" s="62" t="str">
        <f>IF(R10="4 weeks (accelerated)",P22,IF(R10="5 weeks (accelerated)",P21,IF(R10="6 weeks (accelerated)",P20,IF(R10="7 weeks (accelerated)",P19,IF(R10="8 weeks (accelerated)",P18,"")))))</f>
        <v/>
      </c>
      <c r="S26" s="63">
        <f>IF(R10="4 weeks (accelerated)",Q22,IF(R10="5 weeks (accelerated)",Q21,IF(R10="6 weeks (accelerated)",Q20,IF(R10="7 weeks (accelerated)",Q19,IF(R10="8 weeks (accelerated)",Q18,0)))))</f>
        <v>0</v>
      </c>
      <c r="T26" s="1"/>
      <c r="U26" s="1"/>
    </row>
    <row r="27" spans="1:21" x14ac:dyDescent="0.25">
      <c r="A27" s="1"/>
      <c r="B27" s="1"/>
      <c r="C27" s="59">
        <f t="shared" si="0"/>
        <v>0</v>
      </c>
      <c r="D27" s="60" t="str">
        <f t="shared" si="6"/>
        <v/>
      </c>
      <c r="E27" s="50">
        <v>12</v>
      </c>
      <c r="F27" s="61" t="str">
        <f t="shared" si="3"/>
        <v>Week 12</v>
      </c>
      <c r="G27" s="15"/>
      <c r="H27" s="62" t="str">
        <f>IF(H10="4 weeks (accelerated)",F23,IF(H10="5 weeks (accelerated)",F22,IF(H10="6 weeks (accelerated)",F21,IF(H10="7 weeks (accelerated)",F20,IF(H10="8 weeks (accelerated)",F19,IF(H10="12 weeks",F16,""))))))</f>
        <v>Week 1</v>
      </c>
      <c r="I27" s="63"/>
      <c r="J27" s="54">
        <f t="shared" si="4"/>
        <v>12</v>
      </c>
      <c r="K27" s="61" t="str">
        <f t="shared" si="1"/>
        <v>Week 12</v>
      </c>
      <c r="L27" s="15"/>
      <c r="M27" s="62" t="str">
        <f>IF(M10="4 weeks (accelerated)",K23,IF(M10="5 weeks (accelerated)",K22,IF(M10="6 weeks (accelerated)",K21,IF(M10="7 weeks (accelerated)",K20,IF(M10="8 weeks (accelerated)",K19,IF(M10="12 weeks",K16,""))))))</f>
        <v>Week 1</v>
      </c>
      <c r="N27" s="63">
        <f>INDEX(K16:L67,MATCH(M27,K16:K67,0),2)</f>
        <v>0</v>
      </c>
      <c r="O27" s="57">
        <f t="shared" si="5"/>
        <v>12</v>
      </c>
      <c r="P27" s="61" t="str">
        <f t="shared" si="2"/>
        <v>Week 12</v>
      </c>
      <c r="Q27" s="15"/>
      <c r="R27" s="62" t="str">
        <f>IF(R10="4 weeks (accelerated)",P23,IF(R10="5 weeks (accelerated)",P22,IF(R10="6 weeks (accelerated)",P21,IF(R10="7 weeks (accelerated)",P20,IF(R10="8 weeks (accelerated)",P19,IF(R10="12 weeks",P16,""))))))</f>
        <v>Week 1</v>
      </c>
      <c r="S27" s="63">
        <f>INDEX(P16:Q67,MATCH(R27,P16:P67,0),2)</f>
        <v>0</v>
      </c>
      <c r="T27" s="1"/>
      <c r="U27" s="1"/>
    </row>
    <row r="28" spans="1:21" x14ac:dyDescent="0.25">
      <c r="A28" s="1"/>
      <c r="B28" s="1"/>
      <c r="C28" s="59">
        <f t="shared" si="0"/>
        <v>0</v>
      </c>
      <c r="D28" s="60" t="str">
        <f t="shared" si="6"/>
        <v/>
      </c>
      <c r="E28" s="50">
        <v>13</v>
      </c>
      <c r="F28" s="61" t="str">
        <f t="shared" si="3"/>
        <v>Week 13</v>
      </c>
      <c r="G28" s="15"/>
      <c r="H28" s="62" t="str">
        <f>IF(H10="4 weeks (accelerated)",F24,IF(H10="5 weeks (accelerated)",F23,IF(H10="6 weeks (accelerated)",F22,IF(H10="7 weeks (accelerated)",F21,IF(H10="8 weeks (accelerated)",F20,IF(H10="12 weeks",F17,""))))))</f>
        <v>Week 2</v>
      </c>
      <c r="I28" s="63">
        <f>INDEX(F16:G67,MATCH(H28,F16:F67,0),2)</f>
        <v>0</v>
      </c>
      <c r="J28" s="54">
        <f t="shared" si="4"/>
        <v>13</v>
      </c>
      <c r="K28" s="61" t="str">
        <f t="shared" si="1"/>
        <v>Week 13</v>
      </c>
      <c r="L28" s="15"/>
      <c r="M28" s="62" t="str">
        <f>IF(M10="4 weeks (accelerated)",K24,IF(M10="5 weeks (accelerated)",K23,IF(M10="6 weeks (accelerated)",K22,IF(M10="7 weeks (accelerated)",K21,IF(M10="8 weeks (accelerated)",K20,IF(M10="12 weeks",K17,""))))))</f>
        <v>Week 2</v>
      </c>
      <c r="N28" s="63">
        <f>INDEX(K16:L67,MATCH(M28,K16:K67,0),2)</f>
        <v>0</v>
      </c>
      <c r="O28" s="57">
        <f t="shared" si="5"/>
        <v>13</v>
      </c>
      <c r="P28" s="61" t="str">
        <f t="shared" si="2"/>
        <v>Week 13</v>
      </c>
      <c r="Q28" s="15"/>
      <c r="R28" s="62" t="str">
        <f>IF(R10="4 weeks (accelerated)",P24,IF(R10="5 weeks (accelerated)",P23,IF(R10="6 weeks (accelerated)",P22,IF(R10="7 weeks (accelerated)",P21,IF(R10="8 weeks (accelerated)",P20,IF(R10="12 weeks",P17,""))))))</f>
        <v>Week 2</v>
      </c>
      <c r="S28" s="63">
        <f>INDEX(P16:Q67,MATCH(R28,P16:P67,0),2)</f>
        <v>0</v>
      </c>
      <c r="T28" s="1"/>
      <c r="U28" s="1"/>
    </row>
    <row r="29" spans="1:21" x14ac:dyDescent="0.25">
      <c r="A29" s="1"/>
      <c r="B29" s="1"/>
      <c r="C29" s="59">
        <f t="shared" si="0"/>
        <v>0</v>
      </c>
      <c r="D29" s="60" t="str">
        <f t="shared" si="6"/>
        <v/>
      </c>
      <c r="E29" s="50">
        <v>14</v>
      </c>
      <c r="F29" s="61" t="str">
        <f t="shared" si="3"/>
        <v>Week 14</v>
      </c>
      <c r="G29" s="15"/>
      <c r="H29" s="62" t="str">
        <f>IF(H10="4 weeks (accelerated)",F25,IF(H10="5 weeks (accelerated)",F24,IF(H10="6 weeks (accelerated)",F23,IF(H10="7 weeks (accelerated)",F22,IF(H10="8 weeks (accelerated)",F21,IF(H10="12 weeks",F18,""))))))</f>
        <v>Week 3</v>
      </c>
      <c r="I29" s="63">
        <f>INDEX(F16:G67,MATCH(H29,F16:F67,0),2)</f>
        <v>0</v>
      </c>
      <c r="J29" s="54">
        <f t="shared" si="4"/>
        <v>14</v>
      </c>
      <c r="K29" s="61" t="str">
        <f t="shared" si="1"/>
        <v>Week 14</v>
      </c>
      <c r="L29" s="15"/>
      <c r="M29" s="62" t="str">
        <f>IF(M10="4 weeks (accelerated)",K25,IF(M10="5 weeks (accelerated)",K24,IF(M10="6 weeks (accelerated)",K23,IF(M10="7 weeks (accelerated)",K22,IF(M10="8 weeks (accelerated)",K21,IF(M10="12 weeks",K18,""))))))</f>
        <v>Week 3</v>
      </c>
      <c r="N29" s="63">
        <f>INDEX(K16:L67,MATCH(M29,K16:K67,0),2)</f>
        <v>0</v>
      </c>
      <c r="O29" s="57">
        <f t="shared" si="5"/>
        <v>14</v>
      </c>
      <c r="P29" s="61" t="str">
        <f t="shared" si="2"/>
        <v>Week 14</v>
      </c>
      <c r="Q29" s="15"/>
      <c r="R29" s="62" t="str">
        <f>IF(R10="4 weeks (accelerated)",P25,IF(R10="5 weeks (accelerated)",P24,IF(R10="6 weeks (accelerated)",P23,IF(R10="7 weeks (accelerated)",P22,IF(R10="8 weeks (accelerated)",P21,IF(R10="12 weeks",P18,""))))))</f>
        <v>Week 3</v>
      </c>
      <c r="S29" s="63">
        <f>INDEX(P16:Q67,MATCH(R29,P16:P67,0),2)</f>
        <v>0</v>
      </c>
      <c r="T29" s="1"/>
      <c r="U29" s="1"/>
    </row>
    <row r="30" spans="1:21" x14ac:dyDescent="0.25">
      <c r="A30" s="1"/>
      <c r="B30" s="1"/>
      <c r="C30" s="59">
        <f t="shared" si="0"/>
        <v>0</v>
      </c>
      <c r="D30" s="60" t="str">
        <f t="shared" si="6"/>
        <v/>
      </c>
      <c r="E30" s="50">
        <v>15</v>
      </c>
      <c r="F30" s="61" t="str">
        <f t="shared" si="3"/>
        <v>Week 15</v>
      </c>
      <c r="G30" s="15"/>
      <c r="H30" s="62" t="str">
        <f>IF(H10="4 weeks (accelerated)",F26,IF(H10="5 weeks (accelerated)",F25,IF(H10="6 weeks (accelerated)",F24,IF(H10="7 weeks (accelerated)",F23,IF(H10="8 weeks (accelerated)",F22,IF(H10="12 weeks",F19,""))))))</f>
        <v>Week 4</v>
      </c>
      <c r="I30" s="63">
        <f>INDEX(F16:G67,MATCH(H30,F16:F67,0),2)</f>
        <v>0</v>
      </c>
      <c r="J30" s="54">
        <f t="shared" si="4"/>
        <v>15</v>
      </c>
      <c r="K30" s="61" t="str">
        <f t="shared" si="1"/>
        <v>Week 15</v>
      </c>
      <c r="L30" s="15"/>
      <c r="M30" s="62" t="str">
        <f>IF(M10="4 weeks (accelerated)",K26,IF(M10="5 weeks (accelerated)",K25,IF(M10="6 weeks (accelerated)",K24,IF(M10="7 weeks (accelerated)",K23,IF(M10="8 weeks (accelerated)",K22,IF(M10="12 weeks",K19,""))))))</f>
        <v>Week 4</v>
      </c>
      <c r="N30" s="63">
        <f>INDEX(K16:L67,MATCH(M30,K16:K67,0),2)</f>
        <v>0</v>
      </c>
      <c r="O30" s="57">
        <f t="shared" si="5"/>
        <v>15</v>
      </c>
      <c r="P30" s="61" t="str">
        <f t="shared" si="2"/>
        <v>Week 15</v>
      </c>
      <c r="Q30" s="15"/>
      <c r="R30" s="62" t="str">
        <f>IF(R10="4 weeks (accelerated)",P26,IF(R10="5 weeks (accelerated)",P25,IF(R10="6 weeks (accelerated)",P24,IF(R10="7 weeks (accelerated)",P23,IF(R10="8 weeks (accelerated)",P22,IF(R10="12 weeks",P19,""))))))</f>
        <v>Week 4</v>
      </c>
      <c r="S30" s="63">
        <f>INDEX(P16:Q67,MATCH(R30,P16:P67,0),2)</f>
        <v>0</v>
      </c>
      <c r="T30" s="1"/>
      <c r="U30" s="1"/>
    </row>
    <row r="31" spans="1:21" x14ac:dyDescent="0.25">
      <c r="A31" s="1"/>
      <c r="B31" s="1"/>
      <c r="C31" s="59">
        <f t="shared" si="0"/>
        <v>0</v>
      </c>
      <c r="D31" s="60" t="str">
        <f t="shared" si="6"/>
        <v/>
      </c>
      <c r="E31" s="50">
        <v>16</v>
      </c>
      <c r="F31" s="61" t="str">
        <f t="shared" si="3"/>
        <v>Week 16</v>
      </c>
      <c r="G31" s="15"/>
      <c r="H31" s="62" t="str">
        <f>IF(H10="4 weeks (accelerated)",F27,IF(H10="5 weeks (accelerated)",F26,IF(H10="6 weeks (accelerated)",F25,IF(H10="7 weeks (accelerated)",F24,IF(H10="8 weeks (accelerated)",F23,IF(H10="12 weeks",F20,""))))))</f>
        <v>Week 5</v>
      </c>
      <c r="I31" s="63">
        <f>INDEX(F16:G67,MATCH(H31,F16:F67,0),2)</f>
        <v>0</v>
      </c>
      <c r="J31" s="54">
        <f t="shared" si="4"/>
        <v>16</v>
      </c>
      <c r="K31" s="61" t="str">
        <f t="shared" si="1"/>
        <v>Week 16</v>
      </c>
      <c r="L31" s="15"/>
      <c r="M31" s="62" t="str">
        <f>IF(M10="4 weeks (accelerated)",K27,IF(M10="5 weeks (accelerated)",K26,IF(M10="6 weeks (accelerated)",K25,IF(M10="7 weeks (accelerated)",K24,IF(M10="8 weeks (accelerated)",K23,IF(M10="12 weeks",K20,""))))))</f>
        <v>Week 5</v>
      </c>
      <c r="N31" s="63">
        <f>INDEX(K16:L67,MATCH(M31,K16:K67,0),2)</f>
        <v>0</v>
      </c>
      <c r="O31" s="57">
        <f t="shared" si="5"/>
        <v>16</v>
      </c>
      <c r="P31" s="61" t="str">
        <f t="shared" si="2"/>
        <v>Week 16</v>
      </c>
      <c r="Q31" s="15"/>
      <c r="R31" s="62" t="str">
        <f>IF(R10="4 weeks (accelerated)",P27,IF(R10="5 weeks (accelerated)",P26,IF(R10="6 weeks (accelerated)",P25,IF(R10="7 weeks (accelerated)",P24,IF(R10="8 weeks (accelerated)",P23,IF(R10="12 weeks",P20,""))))))</f>
        <v>Week 5</v>
      </c>
      <c r="S31" s="63">
        <f>INDEX(P16:Q67,MATCH(R31,P16:P67,0),2)</f>
        <v>0</v>
      </c>
      <c r="T31" s="1"/>
      <c r="U31" s="1"/>
    </row>
    <row r="32" spans="1:21" x14ac:dyDescent="0.25">
      <c r="A32" s="1"/>
      <c r="B32" s="1"/>
      <c r="C32" s="59">
        <f t="shared" si="0"/>
        <v>0</v>
      </c>
      <c r="D32" s="60" t="str">
        <f t="shared" si="6"/>
        <v/>
      </c>
      <c r="E32" s="50">
        <v>17</v>
      </c>
      <c r="F32" s="61" t="str">
        <f t="shared" si="3"/>
        <v>Week 17</v>
      </c>
      <c r="G32" s="15"/>
      <c r="H32" s="62" t="str">
        <f>IF(H10="4 weeks (accelerated)",F28,IF(H10="5 weeks (accelerated)",F27,IF(H10="6 weeks (accelerated)",F26,IF(H10="7 weeks (accelerated)",F25,IF(H10="8 weeks (accelerated)",F24,IF(H10="12 weeks",F21,""))))))</f>
        <v>Week 6</v>
      </c>
      <c r="I32" s="63">
        <f>INDEX(F16:G67,MATCH(H32,F16:F67,0),2)</f>
        <v>0</v>
      </c>
      <c r="J32" s="54">
        <f t="shared" si="4"/>
        <v>17</v>
      </c>
      <c r="K32" s="61" t="str">
        <f t="shared" si="1"/>
        <v>Week 17</v>
      </c>
      <c r="L32" s="15"/>
      <c r="M32" s="62" t="str">
        <f>IF(M10="4 weeks (accelerated)",K28,IF(M10="5 weeks (accelerated)",K27,IF(M10="6 weeks (accelerated)",K26,IF(M10="7 weeks (accelerated)",K25,IF(M10="8 weeks (accelerated)",K24,IF(M10="12 weeks",K21,""))))))</f>
        <v>Week 6</v>
      </c>
      <c r="N32" s="63">
        <f>INDEX(K16:L67,MATCH(M32,K16:K67,0),2)</f>
        <v>0</v>
      </c>
      <c r="O32" s="57">
        <f t="shared" si="5"/>
        <v>17</v>
      </c>
      <c r="P32" s="61" t="str">
        <f t="shared" si="2"/>
        <v>Week 17</v>
      </c>
      <c r="Q32" s="15"/>
      <c r="R32" s="62" t="str">
        <f>IF(R10="4 weeks (accelerated)",P28,IF(R10="5 weeks (accelerated)",P27,IF(R10="6 weeks (accelerated)",P26,IF(R10="7 weeks (accelerated)",P25,IF(R10="8 weeks (accelerated)",P24,IF(R10="12 weeks",P21,""))))))</f>
        <v>Week 6</v>
      </c>
      <c r="S32" s="63">
        <f>INDEX(P16:Q67,MATCH(R32,P16:P67,0),2)</f>
        <v>0</v>
      </c>
      <c r="T32" s="1"/>
      <c r="U32" s="1"/>
    </row>
    <row r="33" spans="1:21" x14ac:dyDescent="0.25">
      <c r="A33" s="1"/>
      <c r="B33" s="1"/>
      <c r="C33" s="59">
        <f t="shared" si="0"/>
        <v>0</v>
      </c>
      <c r="D33" s="60" t="str">
        <f t="shared" si="6"/>
        <v/>
      </c>
      <c r="E33" s="50">
        <v>18</v>
      </c>
      <c r="F33" s="61" t="str">
        <f t="shared" si="3"/>
        <v>Week 18</v>
      </c>
      <c r="G33" s="15"/>
      <c r="H33" s="62" t="str">
        <f>IF(H10="4 weeks (accelerated)",F29,IF(H10="5 weeks (accelerated)",F28,IF(H10="6 weeks (accelerated)",F27,IF(H10="7 weeks (accelerated)",F26,IF(H10="8 weeks (accelerated)",F25,IF(H10="12 weeks",F22,""))))))</f>
        <v>Week 7</v>
      </c>
      <c r="I33" s="63">
        <f>INDEX(F16:G67,MATCH(H33,F16:F67,0),2)</f>
        <v>0</v>
      </c>
      <c r="J33" s="54">
        <f t="shared" si="4"/>
        <v>18</v>
      </c>
      <c r="K33" s="61" t="str">
        <f t="shared" si="1"/>
        <v>Week 18</v>
      </c>
      <c r="L33" s="15"/>
      <c r="M33" s="62" t="str">
        <f>IF(M10="4 weeks (accelerated)",K29,IF(M10="5 weeks (accelerated)",K28,IF(M10="6 weeks (accelerated)",K27,IF(M10="7 weeks (accelerated)",K26,IF(M10="8 weeks (accelerated)",K25,IF(M10="12 weeks",K22,""))))))</f>
        <v>Week 7</v>
      </c>
      <c r="N33" s="63">
        <f>INDEX(K16:L67,MATCH(M33,K16:K67,0),2)</f>
        <v>0</v>
      </c>
      <c r="O33" s="57">
        <f t="shared" si="5"/>
        <v>18</v>
      </c>
      <c r="P33" s="61" t="str">
        <f t="shared" si="2"/>
        <v>Week 18</v>
      </c>
      <c r="Q33" s="15"/>
      <c r="R33" s="62" t="str">
        <f>IF(R10="4 weeks (accelerated)",P29,IF(R10="5 weeks (accelerated)",P28,IF(R10="6 weeks (accelerated)",P27,IF(R10="7 weeks (accelerated)",P26,IF(R10="8 weeks (accelerated)",P25,IF(R10="12 weeks",P22,""))))))</f>
        <v>Week 7</v>
      </c>
      <c r="S33" s="63">
        <f>INDEX(P16:Q67,MATCH(R33,P16:P67,0),2)</f>
        <v>0</v>
      </c>
      <c r="T33" s="1"/>
      <c r="U33" s="1"/>
    </row>
    <row r="34" spans="1:21" x14ac:dyDescent="0.25">
      <c r="A34" s="1"/>
      <c r="B34" s="1"/>
      <c r="C34" s="59">
        <f t="shared" si="0"/>
        <v>0</v>
      </c>
      <c r="D34" s="60" t="str">
        <f t="shared" si="6"/>
        <v/>
      </c>
      <c r="E34" s="50">
        <v>19</v>
      </c>
      <c r="F34" s="61" t="str">
        <f t="shared" si="3"/>
        <v>Week 19</v>
      </c>
      <c r="G34" s="15"/>
      <c r="H34" s="62" t="str">
        <f>IF(H10="4 weeks (accelerated)",F30,IF(H10="5 weeks (accelerated)",F29,IF(H10="6 weeks (accelerated)",F28,IF(H10="7 weeks (accelerated)",F27,IF(H10="8 weeks (accelerated)",F26,IF(H10="12 weeks",F23,""))))))</f>
        <v>Week 8</v>
      </c>
      <c r="I34" s="63">
        <f>INDEX(F16:G67,MATCH(H34,F16:F67,0),2)</f>
        <v>0</v>
      </c>
      <c r="J34" s="54">
        <f t="shared" si="4"/>
        <v>19</v>
      </c>
      <c r="K34" s="61" t="str">
        <f t="shared" si="1"/>
        <v>Week 19</v>
      </c>
      <c r="L34" s="15"/>
      <c r="M34" s="62" t="str">
        <f>IF(M10="4 weeks (accelerated)",K30,IF(M10="5 weeks (accelerated)",K29,IF(M10="6 weeks (accelerated)",K28,IF(M10="7 weeks (accelerated)",K27,IF(M10="8 weeks (accelerated)",K26,IF(M10="12 weeks",K23,""))))))</f>
        <v>Week 8</v>
      </c>
      <c r="N34" s="63">
        <f>INDEX(K16:L67,MATCH(M34,K16:K67,0),2)</f>
        <v>0</v>
      </c>
      <c r="O34" s="57">
        <f t="shared" si="5"/>
        <v>19</v>
      </c>
      <c r="P34" s="61" t="str">
        <f t="shared" si="2"/>
        <v>Week 19</v>
      </c>
      <c r="Q34" s="15"/>
      <c r="R34" s="62" t="str">
        <f>IF(R10="4 weeks (accelerated)",P30,IF(R10="5 weeks (accelerated)",P29,IF(R10="6 weeks (accelerated)",P28,IF(R10="7 weeks (accelerated)",P27,IF(R10="8 weeks (accelerated)",P26,IF(R10="12 weeks",P23,""))))))</f>
        <v>Week 8</v>
      </c>
      <c r="S34" s="63">
        <f>INDEX(P16:Q67,MATCH(R34,P16:P67,0),2)</f>
        <v>0</v>
      </c>
      <c r="T34" s="1"/>
      <c r="U34" s="1"/>
    </row>
    <row r="35" spans="1:21" x14ac:dyDescent="0.25">
      <c r="A35" s="1"/>
      <c r="B35" s="1"/>
      <c r="C35" s="59">
        <f t="shared" si="0"/>
        <v>0</v>
      </c>
      <c r="D35" s="60" t="str">
        <f t="shared" si="6"/>
        <v/>
      </c>
      <c r="E35" s="50">
        <v>20</v>
      </c>
      <c r="F35" s="61" t="str">
        <f t="shared" si="3"/>
        <v>Week 20</v>
      </c>
      <c r="G35" s="15"/>
      <c r="H35" s="62" t="str">
        <f>IF(H10="4 weeks (accelerated)",F31,IF(H10="5 weeks (accelerated)",F30,IF(H10="6 weeks (accelerated)",F29,IF(H10="7 weeks (accelerated)",F28,IF(H10="8 weeks (accelerated)",F27,IF(H10="12 weeks",F24,""))))))</f>
        <v>Week 9</v>
      </c>
      <c r="I35" s="63">
        <f>INDEX(F16:G67,MATCH(H35,F16:F67,0),2)</f>
        <v>0</v>
      </c>
      <c r="J35" s="54">
        <f t="shared" si="4"/>
        <v>20</v>
      </c>
      <c r="K35" s="61" t="str">
        <f t="shared" si="1"/>
        <v>Week 20</v>
      </c>
      <c r="L35" s="15"/>
      <c r="M35" s="62" t="str">
        <f>IF(M10="4 weeks (accelerated)",K31,IF(M10="5 weeks (accelerated)",K30,IF(M10="6 weeks (accelerated)",K29,IF(M10="7 weeks (accelerated)",K28,IF(M10="8 weeks (accelerated)",K27,IF(M10="12 weeks",K24,""))))))</f>
        <v>Week 9</v>
      </c>
      <c r="N35" s="63">
        <f>INDEX(K16:L67,MATCH(M35,K16:K67,0),2)</f>
        <v>0</v>
      </c>
      <c r="O35" s="57">
        <f t="shared" si="5"/>
        <v>20</v>
      </c>
      <c r="P35" s="61" t="str">
        <f t="shared" si="2"/>
        <v>Week 20</v>
      </c>
      <c r="Q35" s="15"/>
      <c r="R35" s="62" t="str">
        <f>IF(R10="4 weeks (accelerated)",P31,IF(R10="5 weeks (accelerated)",P30,IF(R10="6 weeks (accelerated)",P29,IF(R10="7 weeks (accelerated)",P28,IF(R10="8 weeks (accelerated)",P27,IF(R10="12 weeks",P24,""))))))</f>
        <v>Week 9</v>
      </c>
      <c r="S35" s="63">
        <f>INDEX(P16:Q67,MATCH(R35,P16:P67,0),2)</f>
        <v>0</v>
      </c>
      <c r="T35" s="1"/>
      <c r="U35" s="1"/>
    </row>
    <row r="36" spans="1:21" x14ac:dyDescent="0.25">
      <c r="A36" s="1"/>
      <c r="B36" s="1"/>
      <c r="C36" s="59">
        <f t="shared" si="0"/>
        <v>0</v>
      </c>
      <c r="D36" s="60" t="str">
        <f t="shared" si="6"/>
        <v/>
      </c>
      <c r="E36" s="50">
        <v>21</v>
      </c>
      <c r="F36" s="61" t="str">
        <f t="shared" si="3"/>
        <v>Week 21</v>
      </c>
      <c r="G36" s="15"/>
      <c r="H36" s="62" t="str">
        <f>IF(H10="4 weeks (accelerated)",F32,IF(H10="5 weeks (accelerated)",F31,IF(H10="6 weeks (accelerated)",F30,IF(H10="7 weeks (accelerated)",F29,IF(H10="8 weeks (accelerated)",F28,IF(H10="12 weeks",F25,""))))))</f>
        <v>Week 10</v>
      </c>
      <c r="I36" s="63">
        <f>INDEX(F16:G67,MATCH(H36,F16:F67,0),2)</f>
        <v>0</v>
      </c>
      <c r="J36" s="54">
        <f t="shared" si="4"/>
        <v>21</v>
      </c>
      <c r="K36" s="61" t="str">
        <f t="shared" si="1"/>
        <v>Week 21</v>
      </c>
      <c r="L36" s="15"/>
      <c r="M36" s="62" t="str">
        <f>IF(M10="4 weeks (accelerated)",K32,IF(M10="5 weeks (accelerated)",K31,IF(M10="6 weeks (accelerated)",K30,IF(M10="7 weeks (accelerated)",K29,IF(M10="8 weeks (accelerated)",K28,IF(M10="12 weeks",K25,""))))))</f>
        <v>Week 10</v>
      </c>
      <c r="N36" s="63">
        <f>INDEX(K16:L67,MATCH(M36,K16:K67,0),2)</f>
        <v>0</v>
      </c>
      <c r="O36" s="57">
        <f t="shared" si="5"/>
        <v>21</v>
      </c>
      <c r="P36" s="61" t="str">
        <f t="shared" si="2"/>
        <v>Week 21</v>
      </c>
      <c r="Q36" s="15"/>
      <c r="R36" s="62" t="str">
        <f>IF(R10="4 weeks (accelerated)",P32,IF(R10="5 weeks (accelerated)",P31,IF(R10="6 weeks (accelerated)",P30,IF(R10="7 weeks (accelerated)",P29,IF(R10="8 weeks (accelerated)",P28,IF(R10="12 weeks",P25,""))))))</f>
        <v>Week 10</v>
      </c>
      <c r="S36" s="63">
        <f>INDEX(P16:Q67,MATCH(R36,P16:P67,0),2)</f>
        <v>0</v>
      </c>
      <c r="T36" s="1"/>
      <c r="U36" s="1"/>
    </row>
    <row r="37" spans="1:21" x14ac:dyDescent="0.25">
      <c r="A37" s="1"/>
      <c r="B37" s="1"/>
      <c r="C37" s="59">
        <f t="shared" si="0"/>
        <v>0</v>
      </c>
      <c r="D37" s="60" t="str">
        <f t="shared" si="6"/>
        <v/>
      </c>
      <c r="E37" s="50">
        <v>22</v>
      </c>
      <c r="F37" s="61" t="str">
        <f t="shared" si="3"/>
        <v>Week 22</v>
      </c>
      <c r="G37" s="15"/>
      <c r="H37" s="62" t="str">
        <f>IF(H10="4 weeks (accelerated)",F33,IF(H10="5 weeks (accelerated)",F32,IF(H10="6 weeks (accelerated)",F31,IF(H10="7 weeks (accelerated)",F30,IF(H10="8 weeks (accelerated)",F29,IF(H10="12 weeks",F26,""))))))</f>
        <v>Week 11</v>
      </c>
      <c r="I37" s="63">
        <f>INDEX(F16:G67,MATCH(H37,F16:F67,0),2)</f>
        <v>0</v>
      </c>
      <c r="J37" s="54">
        <f t="shared" si="4"/>
        <v>22</v>
      </c>
      <c r="K37" s="61" t="str">
        <f t="shared" si="1"/>
        <v>Week 22</v>
      </c>
      <c r="L37" s="15"/>
      <c r="M37" s="62" t="str">
        <f>IF(M10="4 weeks (accelerated)",K33,IF(M10="5 weeks (accelerated)",K32,IF(M10="6 weeks (accelerated)",K31,IF(M10="7 weeks (accelerated)",K30,IF(M10="8 weeks (accelerated)",K29,IF(M10="12 weeks",K26,""))))))</f>
        <v>Week 11</v>
      </c>
      <c r="N37" s="63">
        <f>INDEX(K16:L67,MATCH(M37,K16:K67,0),2)</f>
        <v>0</v>
      </c>
      <c r="O37" s="57">
        <f t="shared" si="5"/>
        <v>22</v>
      </c>
      <c r="P37" s="61" t="str">
        <f t="shared" si="2"/>
        <v>Week 22</v>
      </c>
      <c r="Q37" s="15"/>
      <c r="R37" s="62" t="str">
        <f>IF(R10="4 weeks (accelerated)",P33,IF(R10="5 weeks (accelerated)",P32,IF(R10="6 weeks (accelerated)",P31,IF(R10="7 weeks (accelerated)",P30,IF(R10="8 weeks (accelerated)",P29,IF(R10="12 weeks",P26,""))))))</f>
        <v>Week 11</v>
      </c>
      <c r="S37" s="63">
        <f>INDEX(P16:Q67,MATCH(R37,P16:P67,0),2)</f>
        <v>0</v>
      </c>
      <c r="T37" s="1"/>
      <c r="U37" s="1"/>
    </row>
    <row r="38" spans="1:21" x14ac:dyDescent="0.25">
      <c r="A38" s="1"/>
      <c r="B38" s="1"/>
      <c r="C38" s="59">
        <f t="shared" si="0"/>
        <v>0</v>
      </c>
      <c r="D38" s="60" t="str">
        <f t="shared" si="6"/>
        <v/>
      </c>
      <c r="E38" s="50">
        <v>23</v>
      </c>
      <c r="F38" s="61" t="str">
        <f t="shared" si="3"/>
        <v>Week 23</v>
      </c>
      <c r="G38" s="15"/>
      <c r="H38" s="62" t="str">
        <f>IF(H10="4 weeks (accelerated)",F34,IF(H10="5 weeks (accelerated)",F33,IF(H10="6 weeks (accelerated)",F32,IF(H10="7 weeks (accelerated)",F31,IF(H10="8 weeks (accelerated)",F30,IF(H10="12 weeks",F27,""))))))</f>
        <v>Week 12</v>
      </c>
      <c r="I38" s="63">
        <f>INDEX(F16:G67,MATCH(H38,F16:F67,0),2)</f>
        <v>0</v>
      </c>
      <c r="J38" s="54">
        <f t="shared" si="4"/>
        <v>23</v>
      </c>
      <c r="K38" s="61" t="str">
        <f t="shared" si="1"/>
        <v>Week 23</v>
      </c>
      <c r="L38" s="15"/>
      <c r="M38" s="62" t="str">
        <f>IF(M10="4 weeks (accelerated)",K34,IF(M10="5 weeks (accelerated)",K33,IF(M10="6 weeks (accelerated)",K32,IF(M10="7 weeks (accelerated)",K31,IF(M10="8 weeks (accelerated)",K30,IF(M10="12 weeks",K27,""))))))</f>
        <v>Week 12</v>
      </c>
      <c r="N38" s="63">
        <f>INDEX(K16:L67,MATCH(M38,K16:K67,0),2)</f>
        <v>0</v>
      </c>
      <c r="O38" s="57">
        <f t="shared" si="5"/>
        <v>23</v>
      </c>
      <c r="P38" s="61" t="str">
        <f t="shared" si="2"/>
        <v>Week 23</v>
      </c>
      <c r="Q38" s="15"/>
      <c r="R38" s="62" t="str">
        <f>IF(R10="4 weeks (accelerated)",P34,IF(R10="5 weeks (accelerated)",P33,IF(R10="6 weeks (accelerated)",P32,IF(R10="7 weeks (accelerated)",P31,IF(R10="8 weeks (accelerated)",P30,IF(R10="12 weeks",P27,""))))))</f>
        <v>Week 12</v>
      </c>
      <c r="S38" s="63">
        <f>INDEX(P16:Q67,MATCH(R38,P16:P67,0),2)</f>
        <v>0</v>
      </c>
      <c r="T38" s="1"/>
      <c r="U38" s="1"/>
    </row>
    <row r="39" spans="1:21" x14ac:dyDescent="0.25">
      <c r="A39" s="1"/>
      <c r="B39" s="1"/>
      <c r="C39" s="59">
        <f t="shared" si="0"/>
        <v>0</v>
      </c>
      <c r="D39" s="60" t="str">
        <f t="shared" si="6"/>
        <v/>
      </c>
      <c r="E39" s="50">
        <v>24</v>
      </c>
      <c r="F39" s="61" t="str">
        <f t="shared" si="3"/>
        <v>Week 24</v>
      </c>
      <c r="G39" s="15"/>
      <c r="H39" s="62" t="str">
        <f>IF(H10="4 weeks (accelerated)",F35,IF(H10="5 weeks (accelerated)",F34,IF(H10="6 weeks (accelerated)",F33,IF(H10="7 weeks (accelerated)",F32,IF(H10="8 weeks (accelerated)",F31,IF(H10="12 weeks",F28,""))))))</f>
        <v>Week 13</v>
      </c>
      <c r="I39" s="63">
        <f>INDEX(F16:G67,MATCH(H39,F16:F67,0),2)</f>
        <v>0</v>
      </c>
      <c r="J39" s="54">
        <f t="shared" si="4"/>
        <v>24</v>
      </c>
      <c r="K39" s="61" t="str">
        <f t="shared" si="1"/>
        <v>Week 24</v>
      </c>
      <c r="L39" s="15"/>
      <c r="M39" s="62" t="str">
        <f>IF(M10="4 weeks (accelerated)",K35,IF(M10="5 weeks (accelerated)",K34,IF(M10="6 weeks (accelerated)",K33,IF(M10="7 weeks (accelerated)",K32,IF(M10="8 weeks (accelerated)",K31,IF(M10="12 weeks",K28,""))))))</f>
        <v>Week 13</v>
      </c>
      <c r="N39" s="63">
        <f>INDEX(K16:L67,MATCH(M39,K16:K67,0),2)</f>
        <v>0</v>
      </c>
      <c r="O39" s="57">
        <f t="shared" si="5"/>
        <v>24</v>
      </c>
      <c r="P39" s="61" t="str">
        <f t="shared" si="2"/>
        <v>Week 24</v>
      </c>
      <c r="Q39" s="15"/>
      <c r="R39" s="62" t="str">
        <f>IF(R10="4 weeks (accelerated)",P35,IF(R10="5 weeks (accelerated)",P34,IF(R10="6 weeks (accelerated)",P33,IF(R10="7 weeks (accelerated)",P32,IF(R10="8 weeks (accelerated)",P31,IF(R10="12 weeks",P28,""))))))</f>
        <v>Week 13</v>
      </c>
      <c r="S39" s="63">
        <f>INDEX(P16:Q67,MATCH(R39,P16:P67,0),2)</f>
        <v>0</v>
      </c>
      <c r="T39" s="1"/>
      <c r="U39" s="1"/>
    </row>
    <row r="40" spans="1:21" x14ac:dyDescent="0.25">
      <c r="A40" s="1"/>
      <c r="B40" s="1"/>
      <c r="C40" s="59">
        <f t="shared" si="0"/>
        <v>0</v>
      </c>
      <c r="D40" s="60" t="str">
        <f t="shared" si="6"/>
        <v/>
      </c>
      <c r="E40" s="50">
        <v>25</v>
      </c>
      <c r="F40" s="61" t="str">
        <f t="shared" si="3"/>
        <v>Week 25</v>
      </c>
      <c r="G40" s="15"/>
      <c r="H40" s="62" t="str">
        <f>IF(H10="4 weeks (accelerated)",F36,IF(H10="5 weeks (accelerated)",F35,IF(H10="6 weeks (accelerated)",F34,IF(H10="7 weeks (accelerated)",F33,IF(H10="8 weeks (accelerated)",F32,IF(H10="12 weeks",F29,""))))))</f>
        <v>Week 14</v>
      </c>
      <c r="I40" s="63">
        <f>INDEX(F16:G67,MATCH(H40,F16:F67,0),2)</f>
        <v>0</v>
      </c>
      <c r="J40" s="54">
        <f t="shared" si="4"/>
        <v>25</v>
      </c>
      <c r="K40" s="61" t="str">
        <f t="shared" si="1"/>
        <v>Week 25</v>
      </c>
      <c r="L40" s="15"/>
      <c r="M40" s="62" t="str">
        <f>IF(M10="4 weeks (accelerated)",K36,IF(M10="5 weeks (accelerated)",K35,IF(M10="6 weeks (accelerated)",K34,IF(M10="7 weeks (accelerated)",K33,IF(M10="8 weeks (accelerated)",K32,IF(M10="12 weeks",K29,""))))))</f>
        <v>Week 14</v>
      </c>
      <c r="N40" s="63">
        <f>INDEX(K16:L67,MATCH(M40,K16:K67,0),2)</f>
        <v>0</v>
      </c>
      <c r="O40" s="57">
        <f t="shared" si="5"/>
        <v>25</v>
      </c>
      <c r="P40" s="61" t="str">
        <f t="shared" si="2"/>
        <v>Week 25</v>
      </c>
      <c r="Q40" s="15"/>
      <c r="R40" s="62" t="str">
        <f>IF(R10="4 weeks (accelerated)",P36,IF(R10="5 weeks (accelerated)",P35,IF(R10="6 weeks (accelerated)",P34,IF(R10="7 weeks (accelerated)",P33,IF(R10="8 weeks (accelerated)",P32,IF(R10="12 weeks",P29,""))))))</f>
        <v>Week 14</v>
      </c>
      <c r="S40" s="63">
        <f>INDEX(P16:Q67,MATCH(R40,P16:P67,0),2)</f>
        <v>0</v>
      </c>
      <c r="T40" s="1"/>
      <c r="U40" s="1"/>
    </row>
    <row r="41" spans="1:21" x14ac:dyDescent="0.25">
      <c r="A41" s="1"/>
      <c r="B41" s="1"/>
      <c r="C41" s="59">
        <f t="shared" si="0"/>
        <v>0</v>
      </c>
      <c r="D41" s="60" t="str">
        <f t="shared" si="6"/>
        <v/>
      </c>
      <c r="E41" s="50">
        <v>26</v>
      </c>
      <c r="F41" s="61" t="str">
        <f t="shared" si="3"/>
        <v>Week 26</v>
      </c>
      <c r="G41" s="15"/>
      <c r="H41" s="62" t="str">
        <f>IF(H10="4 weeks (accelerated)",F37,IF(H10="5 weeks (accelerated)",F36,IF(H10="6 weeks (accelerated)",F35,IF(H10="7 weeks (accelerated)",F34,IF(H10="8 weeks (accelerated)",F33,IF(H10="12 weeks",F30,""))))))</f>
        <v>Week 15</v>
      </c>
      <c r="I41" s="63">
        <f>INDEX(F16:G67,MATCH(H41,F16:F67,0),2)</f>
        <v>0</v>
      </c>
      <c r="J41" s="54">
        <f t="shared" si="4"/>
        <v>26</v>
      </c>
      <c r="K41" s="61" t="str">
        <f t="shared" si="1"/>
        <v>Week 26</v>
      </c>
      <c r="L41" s="15"/>
      <c r="M41" s="62" t="str">
        <f>IF(M10="4 weeks (accelerated)",K37,IF(M10="5 weeks (accelerated)",K36,IF(M10="6 weeks (accelerated)",K35,IF(M10="7 weeks (accelerated)",K34,IF(M10="8 weeks (accelerated)",K33,IF(M10="12 weeks",K30,""))))))</f>
        <v>Week 15</v>
      </c>
      <c r="N41" s="63">
        <f>INDEX(K16:L67,MATCH(M41,K16:K67,0),2)</f>
        <v>0</v>
      </c>
      <c r="O41" s="57">
        <f t="shared" si="5"/>
        <v>26</v>
      </c>
      <c r="P41" s="61" t="str">
        <f t="shared" si="2"/>
        <v>Week 26</v>
      </c>
      <c r="Q41" s="15"/>
      <c r="R41" s="62" t="str">
        <f>IF(R10="4 weeks (accelerated)",P37,IF(R10="5 weeks (accelerated)",P36,IF(R10="6 weeks (accelerated)",P35,IF(R10="7 weeks (accelerated)",P34,IF(R10="8 weeks (accelerated)",P33,IF(R10="12 weeks",P30,""))))))</f>
        <v>Week 15</v>
      </c>
      <c r="S41" s="63">
        <f>INDEX(P16:Q67,MATCH(R41,P16:P67,0),2)</f>
        <v>0</v>
      </c>
      <c r="T41" s="1"/>
      <c r="U41" s="1"/>
    </row>
    <row r="42" spans="1:21" x14ac:dyDescent="0.25">
      <c r="A42" s="1"/>
      <c r="B42" s="1"/>
      <c r="C42" s="59">
        <f t="shared" si="0"/>
        <v>0</v>
      </c>
      <c r="D42" s="60" t="str">
        <f t="shared" si="6"/>
        <v/>
      </c>
      <c r="E42" s="50">
        <v>27</v>
      </c>
      <c r="F42" s="61" t="str">
        <f t="shared" si="3"/>
        <v>Week 27</v>
      </c>
      <c r="G42" s="15"/>
      <c r="H42" s="62" t="str">
        <f>IF(H10="4 weeks (accelerated)",F38,IF(H10="5 weeks (accelerated)",F37,IF(H10="6 weeks (accelerated)",F36,IF(H10="7 weeks (accelerated)",F35,IF(H10="8 weeks (accelerated)",F34,IF(H10="12 weeks",F31,""))))))</f>
        <v>Week 16</v>
      </c>
      <c r="I42" s="63">
        <f>INDEX(F16:G67,MATCH(H42,F16:F67,0),2)</f>
        <v>0</v>
      </c>
      <c r="J42" s="54">
        <f t="shared" si="4"/>
        <v>27</v>
      </c>
      <c r="K42" s="61" t="str">
        <f t="shared" si="1"/>
        <v>Week 27</v>
      </c>
      <c r="L42" s="15"/>
      <c r="M42" s="62" t="str">
        <f>IF(M10="4 weeks (accelerated)",K38,IF(M10="5 weeks (accelerated)",K37,IF(M10="6 weeks (accelerated)",K36,IF(M10="7 weeks (accelerated)",K35,IF(M10="8 weeks (accelerated)",K34,IF(M10="12 weeks",K31,""))))))</f>
        <v>Week 16</v>
      </c>
      <c r="N42" s="63">
        <f>INDEX(K16:L67,MATCH(M42,K16:K67,0),2)</f>
        <v>0</v>
      </c>
      <c r="O42" s="57">
        <f t="shared" si="5"/>
        <v>27</v>
      </c>
      <c r="P42" s="61" t="str">
        <f t="shared" si="2"/>
        <v>Week 27</v>
      </c>
      <c r="Q42" s="15"/>
      <c r="R42" s="62" t="str">
        <f>IF(R10="4 weeks (accelerated)",P38,IF(R10="5 weeks (accelerated)",P37,IF(R10="6 weeks (accelerated)",P36,IF(R10="7 weeks (accelerated)",P35,IF(R10="8 weeks (accelerated)",P34,IF(R10="12 weeks",P31,""))))))</f>
        <v>Week 16</v>
      </c>
      <c r="S42" s="63">
        <f>INDEX(P16:Q67,MATCH(R42,P16:P67,0),2)</f>
        <v>0</v>
      </c>
      <c r="T42" s="1"/>
      <c r="U42" s="1"/>
    </row>
    <row r="43" spans="1:21" x14ac:dyDescent="0.25">
      <c r="A43" s="1"/>
      <c r="B43" s="1"/>
      <c r="C43" s="59">
        <f t="shared" si="0"/>
        <v>0</v>
      </c>
      <c r="D43" s="60" t="str">
        <f t="shared" si="6"/>
        <v/>
      </c>
      <c r="E43" s="50">
        <v>28</v>
      </c>
      <c r="F43" s="61" t="str">
        <f t="shared" si="3"/>
        <v>Week 28</v>
      </c>
      <c r="G43" s="15"/>
      <c r="H43" s="62" t="str">
        <f>IF(H10="4 weeks (accelerated)",F39,IF(H10="5 weeks (accelerated)",F38,IF(H10="6 weeks (accelerated)",F37,IF(H10="7 weeks (accelerated)",F36,IF(H10="8 weeks (accelerated)",F35,IF(H10="12 weeks",F32,""))))))</f>
        <v>Week 17</v>
      </c>
      <c r="I43" s="63">
        <f>INDEX(F16:G67,MATCH(H43,F16:F67,0),2)</f>
        <v>0</v>
      </c>
      <c r="J43" s="54">
        <f t="shared" si="4"/>
        <v>28</v>
      </c>
      <c r="K43" s="61" t="str">
        <f t="shared" si="1"/>
        <v>Week 28</v>
      </c>
      <c r="L43" s="15"/>
      <c r="M43" s="62" t="str">
        <f>IF(M10="4 weeks (accelerated)",K39,IF(M10="5 weeks (accelerated)",K38,IF(M10="6 weeks (accelerated)",K37,IF(M10="7 weeks (accelerated)",K36,IF(M10="8 weeks (accelerated)",K35,IF(M10="12 weeks",K32,""))))))</f>
        <v>Week 17</v>
      </c>
      <c r="N43" s="63">
        <f>INDEX(K16:L67,MATCH(M43,K16:K67,0),2)</f>
        <v>0</v>
      </c>
      <c r="O43" s="57">
        <f t="shared" si="5"/>
        <v>28</v>
      </c>
      <c r="P43" s="61" t="str">
        <f t="shared" si="2"/>
        <v>Week 28</v>
      </c>
      <c r="Q43" s="15"/>
      <c r="R43" s="62" t="str">
        <f>IF(R10="4 weeks (accelerated)",P39,IF(R10="5 weeks (accelerated)",P38,IF(R10="6 weeks (accelerated)",P37,IF(R10="7 weeks (accelerated)",P36,IF(R10="8 weeks (accelerated)",P35,IF(R10="12 weeks",P32,""))))))</f>
        <v>Week 17</v>
      </c>
      <c r="S43" s="63">
        <f>INDEX(P16:Q67,MATCH(R43,P16:P67,0),2)</f>
        <v>0</v>
      </c>
      <c r="T43" s="1"/>
      <c r="U43" s="1"/>
    </row>
    <row r="44" spans="1:21" x14ac:dyDescent="0.25">
      <c r="A44" s="1"/>
      <c r="B44" s="1"/>
      <c r="C44" s="59">
        <f t="shared" si="0"/>
        <v>0</v>
      </c>
      <c r="D44" s="60" t="str">
        <f t="shared" si="6"/>
        <v/>
      </c>
      <c r="E44" s="50">
        <v>29</v>
      </c>
      <c r="F44" s="61" t="str">
        <f t="shared" si="3"/>
        <v>Week 29</v>
      </c>
      <c r="G44" s="15"/>
      <c r="H44" s="62" t="str">
        <f>IF(H10="4 weeks (accelerated)",F40,IF(H10="5 weeks (accelerated)",F39,IF(H10="6 weeks (accelerated)",F38,IF(H10="7 weeks (accelerated)",F37,IF(H10="8 weeks (accelerated)",F36,IF(H10="12 weeks",F33,""))))))</f>
        <v>Week 18</v>
      </c>
      <c r="I44" s="63">
        <f>INDEX(F16:G67,MATCH(H44,F16:F67,0),2)</f>
        <v>0</v>
      </c>
      <c r="J44" s="54">
        <f t="shared" si="4"/>
        <v>29</v>
      </c>
      <c r="K44" s="61" t="str">
        <f t="shared" si="1"/>
        <v>Week 29</v>
      </c>
      <c r="L44" s="15"/>
      <c r="M44" s="62" t="str">
        <f>IF(M10="4 weeks (accelerated)",K40,IF(M10="5 weeks (accelerated)",K39,IF(M10="6 weeks (accelerated)",K38,IF(M10="7 weeks (accelerated)",K37,IF(M10="8 weeks (accelerated)",K36,IF(M10="12 weeks",K33,""))))))</f>
        <v>Week 18</v>
      </c>
      <c r="N44" s="63">
        <f>INDEX(K16:L67,MATCH(M44,K16:K67,0),2)</f>
        <v>0</v>
      </c>
      <c r="O44" s="57">
        <f t="shared" si="5"/>
        <v>29</v>
      </c>
      <c r="P44" s="61" t="str">
        <f t="shared" si="2"/>
        <v>Week 29</v>
      </c>
      <c r="Q44" s="15"/>
      <c r="R44" s="62" t="str">
        <f>IF(R10="4 weeks (accelerated)",P40,IF(R10="5 weeks (accelerated)",P39,IF(R10="6 weeks (accelerated)",P38,IF(R10="7 weeks (accelerated)",P37,IF(R10="8 weeks (accelerated)",P36,IF(R10="12 weeks",P33,""))))))</f>
        <v>Week 18</v>
      </c>
      <c r="S44" s="63">
        <f>INDEX(P16:Q67,MATCH(R44,P16:P67,0),2)</f>
        <v>0</v>
      </c>
      <c r="T44" s="1"/>
      <c r="U44" s="1"/>
    </row>
    <row r="45" spans="1:21" x14ac:dyDescent="0.25">
      <c r="A45" s="1"/>
      <c r="B45" s="1"/>
      <c r="C45" s="59">
        <f t="shared" si="0"/>
        <v>0</v>
      </c>
      <c r="D45" s="60" t="str">
        <f t="shared" si="6"/>
        <v/>
      </c>
      <c r="E45" s="50">
        <v>30</v>
      </c>
      <c r="F45" s="61" t="str">
        <f t="shared" si="3"/>
        <v>Week 30</v>
      </c>
      <c r="G45" s="15"/>
      <c r="H45" s="62" t="str">
        <f>IF(H10="4 weeks (accelerated)",F41,IF(H10="5 weeks (accelerated)",F40,IF(H10="6 weeks (accelerated)",F39,IF(H10="7 weeks (accelerated)",F38,IF(H10="8 weeks (accelerated)",F37,IF(H10="12 weeks",F34,""))))))</f>
        <v>Week 19</v>
      </c>
      <c r="I45" s="63">
        <f>INDEX(F16:G67,MATCH(H45,F16:F67,0),2)</f>
        <v>0</v>
      </c>
      <c r="J45" s="54">
        <f t="shared" si="4"/>
        <v>30</v>
      </c>
      <c r="K45" s="61" t="str">
        <f t="shared" si="1"/>
        <v>Week 30</v>
      </c>
      <c r="L45" s="15"/>
      <c r="M45" s="62" t="str">
        <f>IF(M10="4 weeks (accelerated)",K41,IF(M10="5 weeks (accelerated)",K40,IF(M10="6 weeks (accelerated)",K39,IF(M10="7 weeks (accelerated)",K38,IF(M10="8 weeks (accelerated)",K37,IF(M10="12 weeks",K34,""))))))</f>
        <v>Week 19</v>
      </c>
      <c r="N45" s="63">
        <f>INDEX(K16:L67,MATCH(M45,K16:K67,0),2)</f>
        <v>0</v>
      </c>
      <c r="O45" s="57">
        <f t="shared" si="5"/>
        <v>30</v>
      </c>
      <c r="P45" s="61" t="str">
        <f t="shared" si="2"/>
        <v>Week 30</v>
      </c>
      <c r="Q45" s="15"/>
      <c r="R45" s="62" t="str">
        <f>IF(R10="4 weeks (accelerated)",P41,IF(R10="5 weeks (accelerated)",P40,IF(R10="6 weeks (accelerated)",P39,IF(R10="7 weeks (accelerated)",P38,IF(R10="8 weeks (accelerated)",P37,IF(R10="12 weeks",P34,""))))))</f>
        <v>Week 19</v>
      </c>
      <c r="S45" s="63">
        <f>INDEX(P16:Q67,MATCH(R45,P16:P67,0),2)</f>
        <v>0</v>
      </c>
      <c r="T45" s="1"/>
      <c r="U45" s="1"/>
    </row>
    <row r="46" spans="1:21" x14ac:dyDescent="0.25">
      <c r="A46" s="1"/>
      <c r="B46" s="1"/>
      <c r="C46" s="59">
        <f t="shared" si="0"/>
        <v>0</v>
      </c>
      <c r="D46" s="60" t="str">
        <f t="shared" si="6"/>
        <v/>
      </c>
      <c r="E46" s="50">
        <v>31</v>
      </c>
      <c r="F46" s="61" t="str">
        <f t="shared" si="3"/>
        <v>Week 31</v>
      </c>
      <c r="G46" s="15"/>
      <c r="H46" s="62" t="str">
        <f>IF(H10="4 weeks (accelerated)",F42,IF(H10="5 weeks (accelerated)",F41,IF(H10="6 weeks (accelerated)",F40,IF(H10="7 weeks (accelerated)",F39,IF(H10="8 weeks (accelerated)",F38,IF(H10="12 weeks",F35,""))))))</f>
        <v>Week 20</v>
      </c>
      <c r="I46" s="63">
        <f>INDEX(F16:G67,MATCH(H46,F16:F67,0),2)</f>
        <v>0</v>
      </c>
      <c r="J46" s="54">
        <f t="shared" si="4"/>
        <v>31</v>
      </c>
      <c r="K46" s="61" t="str">
        <f t="shared" si="1"/>
        <v>Week 31</v>
      </c>
      <c r="L46" s="15"/>
      <c r="M46" s="62" t="str">
        <f>IF(M10="4 weeks (accelerated)",K42,IF(M10="5 weeks (accelerated)",K41,IF(M10="6 weeks (accelerated)",K40,IF(M10="7 weeks (accelerated)",K39,IF(M10="8 weeks (accelerated)",K38,IF(M10="12 weeks",K35,""))))))</f>
        <v>Week 20</v>
      </c>
      <c r="N46" s="63">
        <f>INDEX(K16:L67,MATCH(M46,K16:K67,0),2)</f>
        <v>0</v>
      </c>
      <c r="O46" s="57">
        <f t="shared" si="5"/>
        <v>31</v>
      </c>
      <c r="P46" s="61" t="str">
        <f t="shared" si="2"/>
        <v>Week 31</v>
      </c>
      <c r="Q46" s="15"/>
      <c r="R46" s="62" t="str">
        <f>IF(R10="4 weeks (accelerated)",P42,IF(R10="5 weeks (accelerated)",P41,IF(R10="6 weeks (accelerated)",P40,IF(R10="7 weeks (accelerated)",P39,IF(R10="8 weeks (accelerated)",P38,IF(R10="12 weeks",P35,""))))))</f>
        <v>Week 20</v>
      </c>
      <c r="S46" s="63">
        <f>INDEX(P16:Q67,MATCH(R46,P16:P67,0),2)</f>
        <v>0</v>
      </c>
      <c r="T46" s="1"/>
      <c r="U46" s="1"/>
    </row>
    <row r="47" spans="1:21" x14ac:dyDescent="0.25">
      <c r="A47" s="1"/>
      <c r="B47" s="1"/>
      <c r="C47" s="59">
        <f t="shared" si="0"/>
        <v>0</v>
      </c>
      <c r="D47" s="60" t="str">
        <f t="shared" si="6"/>
        <v/>
      </c>
      <c r="E47" s="50">
        <v>32</v>
      </c>
      <c r="F47" s="61" t="str">
        <f t="shared" si="3"/>
        <v>Week 32</v>
      </c>
      <c r="G47" s="15"/>
      <c r="H47" s="62" t="str">
        <f>IF(H10="4 weeks (accelerated)",F43,IF(H10="5 weeks (accelerated)",F42,IF(H10="6 weeks (accelerated)",F41,IF(H10="7 weeks (accelerated)",F40,IF(H10="8 weeks (accelerated)",F39,IF(H10="12 weeks",F36,""))))))</f>
        <v>Week 21</v>
      </c>
      <c r="I47" s="63">
        <f>INDEX(F16:G67,MATCH(H47,F16:F67,0),2)</f>
        <v>0</v>
      </c>
      <c r="J47" s="54">
        <f t="shared" si="4"/>
        <v>32</v>
      </c>
      <c r="K47" s="61" t="str">
        <f t="shared" si="1"/>
        <v>Week 32</v>
      </c>
      <c r="L47" s="15"/>
      <c r="M47" s="62" t="str">
        <f>IF(M10="4 weeks (accelerated)",K43,IF(M10="5 weeks (accelerated)",K42,IF(M10="6 weeks (accelerated)",K41,IF(M10="7 weeks (accelerated)",K40,IF(M10="8 weeks (accelerated)",K39,IF(M10="12 weeks",K36,""))))))</f>
        <v>Week 21</v>
      </c>
      <c r="N47" s="63">
        <f>INDEX(K16:L67,MATCH(M47,K16:K67,0),2)</f>
        <v>0</v>
      </c>
      <c r="O47" s="57">
        <f t="shared" si="5"/>
        <v>32</v>
      </c>
      <c r="P47" s="61" t="str">
        <f t="shared" si="2"/>
        <v>Week 32</v>
      </c>
      <c r="Q47" s="15"/>
      <c r="R47" s="62" t="str">
        <f>IF(R10="4 weeks (accelerated)",P43,IF(R10="5 weeks (accelerated)",P42,IF(R10="6 weeks (accelerated)",P41,IF(R10="7 weeks (accelerated)",P40,IF(R10="8 weeks (accelerated)",P39,IF(R10="12 weeks",P36,""))))))</f>
        <v>Week 21</v>
      </c>
      <c r="S47" s="63">
        <f>INDEX(P16:Q67,MATCH(R47,P16:P67,0),2)</f>
        <v>0</v>
      </c>
      <c r="T47" s="1"/>
      <c r="U47" s="1"/>
    </row>
    <row r="48" spans="1:21" x14ac:dyDescent="0.25">
      <c r="A48" s="1"/>
      <c r="B48" s="1"/>
      <c r="C48" s="59">
        <f t="shared" ref="C48:C67" si="7">SUM(G48+I48+L48+N48+Q48+S48)</f>
        <v>0</v>
      </c>
      <c r="D48" s="60" t="str">
        <f t="shared" si="6"/>
        <v/>
      </c>
      <c r="E48" s="50">
        <v>33</v>
      </c>
      <c r="F48" s="61" t="str">
        <f t="shared" si="3"/>
        <v>Week 33</v>
      </c>
      <c r="G48" s="15"/>
      <c r="H48" s="62" t="str">
        <f>IF(H10="4 weeks (accelerated)",F44,IF(H10="5 weeks (accelerated)",F43,IF(H10="6 weeks (accelerated)",F42,IF(H10="7 weeks (accelerated)",F41,IF(H10="8 weeks (accelerated)",F40,IF(H10="12 weeks",F37,""))))))</f>
        <v>Week 22</v>
      </c>
      <c r="I48" s="63">
        <f>INDEX(F16:G67,MATCH(H48,F16:F67,0),2)</f>
        <v>0</v>
      </c>
      <c r="J48" s="54">
        <f t="shared" si="4"/>
        <v>33</v>
      </c>
      <c r="K48" s="61" t="str">
        <f t="shared" ref="K48:K67" si="8">IF(J48="","",$J$1&amp;J48)</f>
        <v>Week 33</v>
      </c>
      <c r="L48" s="15"/>
      <c r="M48" s="62" t="str">
        <f>IF(M10="4 weeks (accelerated)",K44,IF(M10="5 weeks (accelerated)",K43,IF(M10="6 weeks (accelerated)",K42,IF(M10="7 weeks (accelerated)",K41,IF(M10="8 weeks (accelerated)",K40,IF(M10="12 weeks",K37,""))))))</f>
        <v>Week 22</v>
      </c>
      <c r="N48" s="63">
        <f>INDEX(K16:L67,MATCH(M48,K16:K67,0),2)</f>
        <v>0</v>
      </c>
      <c r="O48" s="57">
        <f t="shared" si="5"/>
        <v>33</v>
      </c>
      <c r="P48" s="61" t="str">
        <f t="shared" ref="P48:P67" si="9">IF(O48="","",$J$1&amp;O48)</f>
        <v>Week 33</v>
      </c>
      <c r="Q48" s="15"/>
      <c r="R48" s="62" t="str">
        <f>IF(R10="4 weeks (accelerated)",P44,IF(R10="5 weeks (accelerated)",P43,IF(R10="6 weeks (accelerated)",P42,IF(R10="7 weeks (accelerated)",P41,IF(R10="8 weeks (accelerated)",P40,IF(R10="12 weeks",P37,""))))))</f>
        <v>Week 22</v>
      </c>
      <c r="S48" s="63">
        <f>INDEX(P16:Q67,MATCH(R48,P16:P67,0),2)</f>
        <v>0</v>
      </c>
      <c r="T48" s="1"/>
      <c r="U48" s="1"/>
    </row>
    <row r="49" spans="1:21" x14ac:dyDescent="0.25">
      <c r="A49" s="1"/>
      <c r="B49" s="1"/>
      <c r="C49" s="59">
        <f t="shared" si="7"/>
        <v>0</v>
      </c>
      <c r="D49" s="60" t="str">
        <f t="shared" si="6"/>
        <v/>
      </c>
      <c r="E49" s="50">
        <v>34</v>
      </c>
      <c r="F49" s="61" t="str">
        <f t="shared" si="3"/>
        <v>Week 34</v>
      </c>
      <c r="G49" s="15"/>
      <c r="H49" s="62" t="str">
        <f>IF(H10="4 weeks (accelerated)",F45,IF(H10="5 weeks (accelerated)",F44,IF(H10="6 weeks (accelerated)",F43,IF(H10="7 weeks (accelerated)",F42,IF(H10="8 weeks (accelerated)",F41,IF(H10="12 weeks",F38,""))))))</f>
        <v>Week 23</v>
      </c>
      <c r="I49" s="63">
        <f>INDEX(F16:G67,MATCH(H49,F16:F67,0),2)</f>
        <v>0</v>
      </c>
      <c r="J49" s="54">
        <f t="shared" ref="J49:J67" si="10">IF(J48="",IF($M$11=$D49,$E$16,""),J48+1)</f>
        <v>34</v>
      </c>
      <c r="K49" s="61" t="str">
        <f t="shared" si="8"/>
        <v>Week 34</v>
      </c>
      <c r="L49" s="15"/>
      <c r="M49" s="62" t="str">
        <f>IF(M10="4 weeks (accelerated)",K45,IF(M10="5 weeks (accelerated)",K44,IF(M10="6 weeks (accelerated)",K43,IF(M10="7 weeks (accelerated)",K42,IF(M10="8 weeks (accelerated)",K41,IF(M10="12 weeks",K38,""))))))</f>
        <v>Week 23</v>
      </c>
      <c r="N49" s="63">
        <f>INDEX(K16:L67,MATCH(M49,K16:K67,0),2)</f>
        <v>0</v>
      </c>
      <c r="O49" s="57">
        <f t="shared" ref="O49:O67" si="11">IF(O48="",IF($R$11=$D49,$E$16,""),O48+1)</f>
        <v>34</v>
      </c>
      <c r="P49" s="61" t="str">
        <f t="shared" si="9"/>
        <v>Week 34</v>
      </c>
      <c r="Q49" s="15"/>
      <c r="R49" s="62" t="str">
        <f>IF(R10="4 weeks (accelerated)",P45,IF(R10="5 weeks (accelerated)",P44,IF(R10="6 weeks (accelerated)",P43,IF(R10="7 weeks (accelerated)",P42,IF(R10="8 weeks (accelerated)",P41,IF(R10="12 weeks",P38,""))))))</f>
        <v>Week 23</v>
      </c>
      <c r="S49" s="63">
        <f>INDEX(P16:Q67,MATCH(R49,P16:P67,0),2)</f>
        <v>0</v>
      </c>
      <c r="T49" s="1"/>
      <c r="U49" s="1"/>
    </row>
    <row r="50" spans="1:21" x14ac:dyDescent="0.25">
      <c r="A50" s="1"/>
      <c r="B50" s="1"/>
      <c r="C50" s="59">
        <f t="shared" si="7"/>
        <v>0</v>
      </c>
      <c r="D50" s="60" t="str">
        <f t="shared" si="6"/>
        <v/>
      </c>
      <c r="E50" s="50">
        <v>35</v>
      </c>
      <c r="F50" s="61" t="str">
        <f t="shared" si="3"/>
        <v>Week 35</v>
      </c>
      <c r="G50" s="15"/>
      <c r="H50" s="62" t="str">
        <f>IF(H10="4 weeks (accelerated)",F46,IF(H10="5 weeks (accelerated)",F45,IF(H10="6 weeks (accelerated)",F44,IF(H10="7 weeks (accelerated)",F43,IF(H10="8 weeks (accelerated)",F42,IF(H10="12 weeks",F39,""))))))</f>
        <v>Week 24</v>
      </c>
      <c r="I50" s="63">
        <f>INDEX(F16:G67,MATCH(H50,F16:F67,0),2)</f>
        <v>0</v>
      </c>
      <c r="J50" s="54">
        <f t="shared" si="10"/>
        <v>35</v>
      </c>
      <c r="K50" s="61" t="str">
        <f t="shared" si="8"/>
        <v>Week 35</v>
      </c>
      <c r="L50" s="15"/>
      <c r="M50" s="62" t="str">
        <f>IF(M10="4 weeks (accelerated)",K46,IF(M10="5 weeks (accelerated)",K45,IF(M10="6 weeks (accelerated)",K44,IF(M10="7 weeks (accelerated)",K43,IF(M10="8 weeks (accelerated)",K42,IF(M10="12 weeks",K39,""))))))</f>
        <v>Week 24</v>
      </c>
      <c r="N50" s="63">
        <f>INDEX(K16:L67,MATCH(M50,K16:K67,0),2)</f>
        <v>0</v>
      </c>
      <c r="O50" s="57">
        <f t="shared" si="11"/>
        <v>35</v>
      </c>
      <c r="P50" s="61" t="str">
        <f t="shared" si="9"/>
        <v>Week 35</v>
      </c>
      <c r="Q50" s="15"/>
      <c r="R50" s="62" t="str">
        <f>IF(R10="4 weeks (accelerated)",P46,IF(R10="5 weeks (accelerated)",P45,IF(R10="6 weeks (accelerated)",P44,IF(R10="7 weeks (accelerated)",P43,IF(R10="8 weeks (accelerated)",P42,IF(R10="12 weeks",P39,""))))))</f>
        <v>Week 24</v>
      </c>
      <c r="S50" s="63">
        <f>INDEX(P16:Q67,MATCH(R50,P16:P67,0),2)</f>
        <v>0</v>
      </c>
      <c r="T50" s="1"/>
      <c r="U50" s="1"/>
    </row>
    <row r="51" spans="1:21" x14ac:dyDescent="0.25">
      <c r="A51" s="1"/>
      <c r="B51" s="1"/>
      <c r="C51" s="59">
        <f t="shared" si="7"/>
        <v>0</v>
      </c>
      <c r="D51" s="60" t="str">
        <f t="shared" si="6"/>
        <v/>
      </c>
      <c r="E51" s="50">
        <v>36</v>
      </c>
      <c r="F51" s="61" t="str">
        <f t="shared" si="3"/>
        <v>Week 36</v>
      </c>
      <c r="G51" s="15"/>
      <c r="H51" s="62" t="str">
        <f>IF(H10="4 weeks (accelerated)",F47,IF(H10="5 weeks (accelerated)",F46,IF(H10="6 weeks (accelerated)",F45,IF(H10="7 weeks (accelerated)",F44,IF(H10="8 weeks (accelerated)",F43,IF(H10="12 weeks",F40,""))))))</f>
        <v>Week 25</v>
      </c>
      <c r="I51" s="63">
        <f>INDEX(F16:G67,MATCH(H51,F16:F67,0),2)</f>
        <v>0</v>
      </c>
      <c r="J51" s="54">
        <f t="shared" si="10"/>
        <v>36</v>
      </c>
      <c r="K51" s="61" t="str">
        <f t="shared" si="8"/>
        <v>Week 36</v>
      </c>
      <c r="L51" s="15"/>
      <c r="M51" s="62" t="str">
        <f>IF(M10="4 weeks (accelerated)",K47,IF(M10="5 weeks (accelerated)",K46,IF(M10="6 weeks (accelerated)",K45,IF(M10="7 weeks (accelerated)",K44,IF(M10="8 weeks (accelerated)",K43,IF(M10="12 weeks",K40,""))))))</f>
        <v>Week 25</v>
      </c>
      <c r="N51" s="63">
        <f>INDEX(K16:L67,MATCH(M51,K16:K67,0),2)</f>
        <v>0</v>
      </c>
      <c r="O51" s="57">
        <f t="shared" si="11"/>
        <v>36</v>
      </c>
      <c r="P51" s="61" t="str">
        <f t="shared" si="9"/>
        <v>Week 36</v>
      </c>
      <c r="Q51" s="15"/>
      <c r="R51" s="62" t="str">
        <f>IF(R10="4 weeks (accelerated)",P47,IF(R10="5 weeks (accelerated)",P46,IF(R10="6 weeks (accelerated)",P45,IF(R10="7 weeks (accelerated)",P44,IF(R10="8 weeks (accelerated)",P43,IF(R10="12 weeks",P40,""))))))</f>
        <v>Week 25</v>
      </c>
      <c r="S51" s="63">
        <f>INDEX(P16:Q67,MATCH(R51,P16:P67,0),2)</f>
        <v>0</v>
      </c>
      <c r="T51" s="1"/>
      <c r="U51" s="1"/>
    </row>
    <row r="52" spans="1:21" x14ac:dyDescent="0.25">
      <c r="A52" s="1"/>
      <c r="B52" s="1"/>
      <c r="C52" s="59">
        <f t="shared" si="7"/>
        <v>0</v>
      </c>
      <c r="D52" s="60" t="str">
        <f t="shared" si="6"/>
        <v/>
      </c>
      <c r="E52" s="50">
        <v>37</v>
      </c>
      <c r="F52" s="61" t="str">
        <f t="shared" si="3"/>
        <v>Week 37</v>
      </c>
      <c r="G52" s="15"/>
      <c r="H52" s="62" t="str">
        <f>IF(H10="4 weeks (accelerated)",F48,IF(H10="5 weeks (accelerated)",F47,IF(H10="6 weeks (accelerated)",F46,IF(H10="7 weeks (accelerated)",F45,IF(H10="8 weeks (accelerated)",F44,IF(H10="12 weeks",F41,""))))))</f>
        <v>Week 26</v>
      </c>
      <c r="I52" s="63">
        <f>INDEX(F16:G67,MATCH(H52,F16:F67,0),2)</f>
        <v>0</v>
      </c>
      <c r="J52" s="54">
        <f t="shared" si="10"/>
        <v>37</v>
      </c>
      <c r="K52" s="61" t="str">
        <f t="shared" si="8"/>
        <v>Week 37</v>
      </c>
      <c r="L52" s="15"/>
      <c r="M52" s="62" t="str">
        <f>IF(M10="4 weeks (accelerated)",K48,IF(M10="5 weeks (accelerated)",K47,IF(M10="6 weeks (accelerated)",K46,IF(M10="7 weeks (accelerated)",K45,IF(M10="8 weeks (accelerated)",K44,IF(M10="12 weeks",K41,""))))))</f>
        <v>Week 26</v>
      </c>
      <c r="N52" s="63">
        <f>INDEX(K16:L67,MATCH(M52,K16:K67,0),2)</f>
        <v>0</v>
      </c>
      <c r="O52" s="57">
        <f t="shared" si="11"/>
        <v>37</v>
      </c>
      <c r="P52" s="61" t="str">
        <f t="shared" si="9"/>
        <v>Week 37</v>
      </c>
      <c r="Q52" s="15"/>
      <c r="R52" s="62" t="str">
        <f>IF(R10="4 weeks (accelerated)",P48,IF(R10="5 weeks (accelerated)",P47,IF(R10="6 weeks (accelerated)",P46,IF(R10="7 weeks (accelerated)",P45,IF(R10="8 weeks (accelerated)",P44,IF(R10="12 weeks",P41,""))))))</f>
        <v>Week 26</v>
      </c>
      <c r="S52" s="63">
        <f>INDEX(P16:Q67,MATCH(R52,P16:P67,0),2)</f>
        <v>0</v>
      </c>
      <c r="T52" s="1"/>
      <c r="U52" s="1"/>
    </row>
    <row r="53" spans="1:21" x14ac:dyDescent="0.25">
      <c r="A53" s="1"/>
      <c r="B53" s="1"/>
      <c r="C53" s="59">
        <f t="shared" si="7"/>
        <v>0</v>
      </c>
      <c r="D53" s="60" t="str">
        <f t="shared" si="6"/>
        <v/>
      </c>
      <c r="E53" s="50">
        <v>38</v>
      </c>
      <c r="F53" s="61" t="str">
        <f t="shared" si="3"/>
        <v>Week 38</v>
      </c>
      <c r="G53" s="15"/>
      <c r="H53" s="62" t="str">
        <f>IF(H10="4 weeks (accelerated)",F49,IF(H10="5 weeks (accelerated)",F48,IF(H10="6 weeks (accelerated)",F47,IF(H10="7 weeks (accelerated)",F46,IF(H10="8 weeks (accelerated)",F45,IF(H10="12 weeks",F42,""))))))</f>
        <v>Week 27</v>
      </c>
      <c r="I53" s="63">
        <f>INDEX(F16:G67,MATCH(H53,F16:F67,0),2)</f>
        <v>0</v>
      </c>
      <c r="J53" s="54">
        <f t="shared" si="10"/>
        <v>38</v>
      </c>
      <c r="K53" s="61" t="str">
        <f t="shared" si="8"/>
        <v>Week 38</v>
      </c>
      <c r="L53" s="15"/>
      <c r="M53" s="62" t="str">
        <f>IF(M10="4 weeks (accelerated)",K49,IF(M10="5 weeks (accelerated)",K48,IF(M10="6 weeks (accelerated)",K47,IF(M10="7 weeks (accelerated)",K46,IF(M10="8 weeks (accelerated)",K45,IF(M10="12 weeks",K42,""))))))</f>
        <v>Week 27</v>
      </c>
      <c r="N53" s="63">
        <f>INDEX(K16:L67,MATCH(M53,K16:K67,0),2)</f>
        <v>0</v>
      </c>
      <c r="O53" s="57">
        <f t="shared" si="11"/>
        <v>38</v>
      </c>
      <c r="P53" s="61" t="str">
        <f t="shared" si="9"/>
        <v>Week 38</v>
      </c>
      <c r="Q53" s="15"/>
      <c r="R53" s="62" t="str">
        <f>IF(R10="4 weeks (accelerated)",P49,IF(R10="5 weeks (accelerated)",P48,IF(R10="6 weeks (accelerated)",P47,IF(R10="7 weeks (accelerated)",P46,IF(R10="8 weeks (accelerated)",P45,IF(R10="12 weeks",P42,""))))))</f>
        <v>Week 27</v>
      </c>
      <c r="S53" s="63">
        <f>INDEX(P16:Q67,MATCH(R53,P16:P67,0),2)</f>
        <v>0</v>
      </c>
      <c r="T53" s="1"/>
      <c r="U53" s="1"/>
    </row>
    <row r="54" spans="1:21" x14ac:dyDescent="0.25">
      <c r="A54" s="1"/>
      <c r="B54" s="1"/>
      <c r="C54" s="59">
        <f t="shared" si="7"/>
        <v>0</v>
      </c>
      <c r="D54" s="60" t="str">
        <f t="shared" si="6"/>
        <v/>
      </c>
      <c r="E54" s="50">
        <v>39</v>
      </c>
      <c r="F54" s="61" t="str">
        <f t="shared" si="3"/>
        <v>Week 39</v>
      </c>
      <c r="G54" s="15"/>
      <c r="H54" s="62" t="str">
        <f>IF(H10="4 weeks (accelerated)",F50,IF(H10="5 weeks (accelerated)",F49,IF(H10="6 weeks (accelerated)",F48,IF(H10="7 weeks (accelerated)",F47,IF(H10="8 weeks (accelerated)",F46,IF(H10="12 weeks",F43,""))))))</f>
        <v>Week 28</v>
      </c>
      <c r="I54" s="63">
        <f>INDEX(F16:G67,MATCH(H54,F16:F67,0),2)</f>
        <v>0</v>
      </c>
      <c r="J54" s="54">
        <f t="shared" si="10"/>
        <v>39</v>
      </c>
      <c r="K54" s="61" t="str">
        <f t="shared" si="8"/>
        <v>Week 39</v>
      </c>
      <c r="L54" s="15"/>
      <c r="M54" s="62" t="str">
        <f>IF(M10="4 weeks (accelerated)",K50,IF(M10="5 weeks (accelerated)",K49,IF(M10="6 weeks (accelerated)",K48,IF(M10="7 weeks (accelerated)",K47,IF(M10="8 weeks (accelerated)",K46,IF(M10="12 weeks",K43,""))))))</f>
        <v>Week 28</v>
      </c>
      <c r="N54" s="63">
        <f>INDEX(K16:L67,MATCH(M54,K16:K67,0),2)</f>
        <v>0</v>
      </c>
      <c r="O54" s="57">
        <f t="shared" si="11"/>
        <v>39</v>
      </c>
      <c r="P54" s="61" t="str">
        <f t="shared" si="9"/>
        <v>Week 39</v>
      </c>
      <c r="Q54" s="15"/>
      <c r="R54" s="62" t="str">
        <f>IF(R10="4 weeks (accelerated)",P50,IF(R10="5 weeks (accelerated)",P49,IF(R10="6 weeks (accelerated)",P48,IF(R10="7 weeks (accelerated)",P47,IF(R10="8 weeks (accelerated)",P46,IF(R10="12 weeks",P43,""))))))</f>
        <v>Week 28</v>
      </c>
      <c r="S54" s="63">
        <f>INDEX(P16:Q67,MATCH(R54,P16:P67,0),2)</f>
        <v>0</v>
      </c>
      <c r="T54" s="1"/>
      <c r="U54" s="1"/>
    </row>
    <row r="55" spans="1:21" x14ac:dyDescent="0.25">
      <c r="A55" s="1"/>
      <c r="B55" s="1"/>
      <c r="C55" s="59">
        <f t="shared" si="7"/>
        <v>0</v>
      </c>
      <c r="D55" s="60" t="str">
        <f t="shared" si="6"/>
        <v/>
      </c>
      <c r="E55" s="50">
        <v>40</v>
      </c>
      <c r="F55" s="61" t="str">
        <f t="shared" si="3"/>
        <v>Week 40</v>
      </c>
      <c r="G55" s="15"/>
      <c r="H55" s="62" t="str">
        <f>IF(H10="4 weeks (accelerated)",F51,IF(H10="5 weeks (accelerated)",F50,IF(H10="6 weeks (accelerated)",F49,IF(H10="7 weeks (accelerated)",F48,IF(H10="8 weeks (accelerated)",F47,IF(H10="12 weeks",F44,""))))))</f>
        <v>Week 29</v>
      </c>
      <c r="I55" s="63">
        <f>INDEX(F16:G67,MATCH(H55,F16:F67,0),2)</f>
        <v>0</v>
      </c>
      <c r="J55" s="54">
        <f t="shared" si="10"/>
        <v>40</v>
      </c>
      <c r="K55" s="61" t="str">
        <f t="shared" si="8"/>
        <v>Week 40</v>
      </c>
      <c r="L55" s="15"/>
      <c r="M55" s="62" t="str">
        <f>IF(M10="4 weeks (accelerated)",K51,IF(M10="5 weeks (accelerated)",K50,IF(M10="6 weeks (accelerated)",K49,IF(M10="7 weeks (accelerated)",K48,IF(M10="8 weeks (accelerated)",K47,IF(M10="12 weeks",K44,""))))))</f>
        <v>Week 29</v>
      </c>
      <c r="N55" s="63">
        <f>INDEX(K16:L67,MATCH(M55,K16:K67,0),2)</f>
        <v>0</v>
      </c>
      <c r="O55" s="57">
        <f t="shared" si="11"/>
        <v>40</v>
      </c>
      <c r="P55" s="61" t="str">
        <f t="shared" si="9"/>
        <v>Week 40</v>
      </c>
      <c r="Q55" s="15"/>
      <c r="R55" s="62" t="str">
        <f>IF(R10="4 weeks (accelerated)",P51,IF(R10="5 weeks (accelerated)",P50,IF(R10="6 weeks (accelerated)",P49,IF(R10="7 weeks (accelerated)",P48,IF(R10="8 weeks (accelerated)",P47,IF(R10="12 weeks",P44,""))))))</f>
        <v>Week 29</v>
      </c>
      <c r="S55" s="63">
        <f>INDEX(P16:Q67,MATCH(R55,P16:P67,0),2)</f>
        <v>0</v>
      </c>
      <c r="T55" s="1"/>
      <c r="U55" s="1"/>
    </row>
    <row r="56" spans="1:21" x14ac:dyDescent="0.25">
      <c r="A56" s="1"/>
      <c r="B56" s="1"/>
      <c r="C56" s="59">
        <f t="shared" si="7"/>
        <v>0</v>
      </c>
      <c r="D56" s="60" t="str">
        <f t="shared" si="6"/>
        <v/>
      </c>
      <c r="E56" s="50">
        <v>41</v>
      </c>
      <c r="F56" s="61" t="str">
        <f t="shared" si="3"/>
        <v>Week 41</v>
      </c>
      <c r="G56" s="15"/>
      <c r="H56" s="62" t="str">
        <f>IF(H10="4 weeks (accelerated)",F52,IF(H10="5 weeks (accelerated)",F51,IF(H10="6 weeks (accelerated)",F50,IF(H10="7 weeks (accelerated)",F49,IF(H10="8 weeks (accelerated)",F48,IF(H10="12 weeks",F45,""))))))</f>
        <v>Week 30</v>
      </c>
      <c r="I56" s="63">
        <f>INDEX(F16:G67,MATCH(H56,F16:F67,0),2)</f>
        <v>0</v>
      </c>
      <c r="J56" s="54">
        <f t="shared" si="10"/>
        <v>41</v>
      </c>
      <c r="K56" s="61" t="str">
        <f t="shared" si="8"/>
        <v>Week 41</v>
      </c>
      <c r="L56" s="15"/>
      <c r="M56" s="62" t="str">
        <f>IF(M10="4 weeks (accelerated)",K52,IF(M10="5 weeks (accelerated)",K51,IF(M10="6 weeks (accelerated)",K50,IF(M10="7 weeks (accelerated)",K49,IF(M10="8 weeks (accelerated)",K48,IF(M10="12 weeks",K45,""))))))</f>
        <v>Week 30</v>
      </c>
      <c r="N56" s="63">
        <f>INDEX(K16:L67,MATCH(M56,K16:K67,0),2)</f>
        <v>0</v>
      </c>
      <c r="O56" s="57">
        <f t="shared" si="11"/>
        <v>41</v>
      </c>
      <c r="P56" s="61" t="str">
        <f t="shared" si="9"/>
        <v>Week 41</v>
      </c>
      <c r="Q56" s="15"/>
      <c r="R56" s="62" t="str">
        <f>IF(R10="4 weeks (accelerated)",P52,IF(R10="5 weeks (accelerated)",P51,IF(R10="6 weeks (accelerated)",P50,IF(R10="7 weeks (accelerated)",P49,IF(R10="8 weeks (accelerated)",P48,IF(R10="12 weeks",P45,""))))))</f>
        <v>Week 30</v>
      </c>
      <c r="S56" s="63">
        <f>INDEX(P16:Q67,MATCH(R56,P16:P67,0),2)</f>
        <v>0</v>
      </c>
      <c r="T56" s="1"/>
      <c r="U56" s="1"/>
    </row>
    <row r="57" spans="1:21" x14ac:dyDescent="0.25">
      <c r="A57" s="1"/>
      <c r="B57" s="1"/>
      <c r="C57" s="59">
        <f t="shared" si="7"/>
        <v>0</v>
      </c>
      <c r="D57" s="60" t="str">
        <f t="shared" si="6"/>
        <v/>
      </c>
      <c r="E57" s="50">
        <v>42</v>
      </c>
      <c r="F57" s="61" t="str">
        <f t="shared" si="3"/>
        <v>Week 42</v>
      </c>
      <c r="G57" s="15"/>
      <c r="H57" s="62" t="str">
        <f>IF(H10="4 weeks (accelerated)",F53,IF(H10="5 weeks (accelerated)",F52,IF(H10="6 weeks (accelerated)",F51,IF(H10="7 weeks (accelerated)",F50,IF(H10="8 weeks (accelerated)",F49,IF(H10="12 weeks",F46,""))))))</f>
        <v>Week 31</v>
      </c>
      <c r="I57" s="63">
        <f>INDEX(F16:G67,MATCH(H57,F16:F67,0),2)</f>
        <v>0</v>
      </c>
      <c r="J57" s="54">
        <f t="shared" si="10"/>
        <v>42</v>
      </c>
      <c r="K57" s="61" t="str">
        <f t="shared" si="8"/>
        <v>Week 42</v>
      </c>
      <c r="L57" s="15"/>
      <c r="M57" s="62" t="str">
        <f>IF(M10="4 weeks (accelerated)",K53,IF(M10="5 weeks (accelerated)",K52,IF(M10="6 weeks (accelerated)",K51,IF(M10="7 weeks (accelerated)",K50,IF(M10="8 weeks (accelerated)",K49,IF(M10="12 weeks",K46,""))))))</f>
        <v>Week 31</v>
      </c>
      <c r="N57" s="63">
        <f>INDEX(K16:L67,MATCH(M57,K16:K67,0),2)</f>
        <v>0</v>
      </c>
      <c r="O57" s="57">
        <f t="shared" si="11"/>
        <v>42</v>
      </c>
      <c r="P57" s="61" t="str">
        <f t="shared" si="9"/>
        <v>Week 42</v>
      </c>
      <c r="Q57" s="15"/>
      <c r="R57" s="62" t="str">
        <f>IF(R10="4 weeks (accelerated)",P53,IF(R10="5 weeks (accelerated)",P52,IF(R10="6 weeks (accelerated)",P51,IF(R10="7 weeks (accelerated)",P50,IF(R10="8 weeks (accelerated)",P49,IF(R10="12 weeks",P46,""))))))</f>
        <v>Week 31</v>
      </c>
      <c r="S57" s="63">
        <f>INDEX(P16:Q67,MATCH(R57,P16:P67,0),2)</f>
        <v>0</v>
      </c>
      <c r="T57" s="1"/>
      <c r="U57" s="1"/>
    </row>
    <row r="58" spans="1:21" x14ac:dyDescent="0.25">
      <c r="A58" s="1"/>
      <c r="B58" s="1"/>
      <c r="C58" s="59">
        <f t="shared" si="7"/>
        <v>0</v>
      </c>
      <c r="D58" s="60" t="str">
        <f t="shared" si="6"/>
        <v/>
      </c>
      <c r="E58" s="50">
        <v>43</v>
      </c>
      <c r="F58" s="61" t="str">
        <f t="shared" si="3"/>
        <v>Week 43</v>
      </c>
      <c r="G58" s="15"/>
      <c r="H58" s="62" t="str">
        <f>IF(H10="4 weeks (accelerated)",F54,IF(H10="5 weeks (accelerated)",F53,IF(H10="6 weeks (accelerated)",F52,IF(H10="7 weeks (accelerated)",F51,IF(H10="8 weeks (accelerated)",F50,IF(H10="12 weeks",F47,""))))))</f>
        <v>Week 32</v>
      </c>
      <c r="I58" s="63">
        <f>INDEX(F16:G67,MATCH(H58,F16:F67,0),2)</f>
        <v>0</v>
      </c>
      <c r="J58" s="54">
        <f t="shared" si="10"/>
        <v>43</v>
      </c>
      <c r="K58" s="61" t="str">
        <f t="shared" si="8"/>
        <v>Week 43</v>
      </c>
      <c r="L58" s="15"/>
      <c r="M58" s="62" t="str">
        <f>IF(M10="4 weeks (accelerated)",K54,IF(M10="5 weeks (accelerated)",K53,IF(M10="6 weeks (accelerated)",K52,IF(M10="7 weeks (accelerated)",K51,IF(M10="8 weeks (accelerated)",K50,IF(M10="12 weeks",K47,""))))))</f>
        <v>Week 32</v>
      </c>
      <c r="N58" s="63">
        <f>INDEX(K16:L67,MATCH(M58,K16:K67,0),2)</f>
        <v>0</v>
      </c>
      <c r="O58" s="57">
        <f t="shared" si="11"/>
        <v>43</v>
      </c>
      <c r="P58" s="61" t="str">
        <f t="shared" si="9"/>
        <v>Week 43</v>
      </c>
      <c r="Q58" s="15"/>
      <c r="R58" s="62" t="str">
        <f>IF(R10="4 weeks (accelerated)",P54,IF(R10="5 weeks (accelerated)",P53,IF(R10="6 weeks (accelerated)",P52,IF(R10="7 weeks (accelerated)",P51,IF(R10="8 weeks (accelerated)",P50,IF(R10="12 weeks",P47,""))))))</f>
        <v>Week 32</v>
      </c>
      <c r="S58" s="63">
        <f>INDEX(P16:Q67,MATCH(R58,P16:P67,0),2)</f>
        <v>0</v>
      </c>
      <c r="T58" s="1"/>
      <c r="U58" s="1"/>
    </row>
    <row r="59" spans="1:21" x14ac:dyDescent="0.25">
      <c r="A59" s="1"/>
      <c r="B59" s="1"/>
      <c r="C59" s="59">
        <f t="shared" si="7"/>
        <v>0</v>
      </c>
      <c r="D59" s="60" t="str">
        <f t="shared" si="6"/>
        <v/>
      </c>
      <c r="E59" s="50">
        <v>44</v>
      </c>
      <c r="F59" s="61" t="str">
        <f t="shared" si="3"/>
        <v>Week 44</v>
      </c>
      <c r="G59" s="15"/>
      <c r="H59" s="62" t="str">
        <f>IF(H10="4 weeks (accelerated)",F55,IF(H10="5 weeks (accelerated)",F54,IF(H10="6 weeks (accelerated)",F53,IF(H10="7 weeks (accelerated)",F52,IF(H10="8 weeks (accelerated)",F51,IF(H10="12 weeks",F48,""))))))</f>
        <v>Week 33</v>
      </c>
      <c r="I59" s="63">
        <f>INDEX(F16:G67,MATCH(H59,F16:F67,0),2)</f>
        <v>0</v>
      </c>
      <c r="J59" s="54">
        <f t="shared" si="10"/>
        <v>44</v>
      </c>
      <c r="K59" s="61" t="str">
        <f t="shared" si="8"/>
        <v>Week 44</v>
      </c>
      <c r="L59" s="15"/>
      <c r="M59" s="62" t="str">
        <f>IF(M10="4 weeks (accelerated)",K55,IF(M10="5 weeks (accelerated)",K54,IF(M10="6 weeks (accelerated)",K53,IF(M10="7 weeks (accelerated)",K52,IF(M10="8 weeks (accelerated)",K51,IF(M10="12 weeks",K48,""))))))</f>
        <v>Week 33</v>
      </c>
      <c r="N59" s="63">
        <f>INDEX(K16:L67,MATCH(M59,K16:K67,0),2)</f>
        <v>0</v>
      </c>
      <c r="O59" s="57">
        <f t="shared" si="11"/>
        <v>44</v>
      </c>
      <c r="P59" s="61" t="str">
        <f t="shared" si="9"/>
        <v>Week 44</v>
      </c>
      <c r="Q59" s="15"/>
      <c r="R59" s="62" t="str">
        <f>IF(R10="4 weeks (accelerated)",P55,IF(R10="5 weeks (accelerated)",P54,IF(R10="6 weeks (accelerated)",P53,IF(R10="7 weeks (accelerated)",P52,IF(R10="8 weeks (accelerated)",P51,IF(R10="12 weeks",P48,""))))))</f>
        <v>Week 33</v>
      </c>
      <c r="S59" s="63">
        <f>INDEX(P16:Q67,MATCH(R59,P16:P67,0),2)</f>
        <v>0</v>
      </c>
      <c r="T59" s="1"/>
      <c r="U59" s="1"/>
    </row>
    <row r="60" spans="1:21" x14ac:dyDescent="0.25">
      <c r="A60" s="1"/>
      <c r="B60" s="1"/>
      <c r="C60" s="59">
        <f t="shared" si="7"/>
        <v>0</v>
      </c>
      <c r="D60" s="60" t="str">
        <f t="shared" si="6"/>
        <v/>
      </c>
      <c r="E60" s="50">
        <v>45</v>
      </c>
      <c r="F60" s="61" t="str">
        <f t="shared" si="3"/>
        <v>Week 45</v>
      </c>
      <c r="G60" s="15"/>
      <c r="H60" s="62" t="str">
        <f>IF(H10="4 weeks (accelerated)",F56,IF(H10="5 weeks (accelerated)",F55,IF(H10="6 weeks (accelerated)",F54,IF(H10="7 weeks (accelerated)",F53,IF(H10="8 weeks (accelerated)",F52,IF(H10="12 weeks",F49,""))))))</f>
        <v>Week 34</v>
      </c>
      <c r="I60" s="63">
        <f>INDEX(F16:G67,MATCH(H60,F16:F67,0),2)</f>
        <v>0</v>
      </c>
      <c r="J60" s="54">
        <f t="shared" si="10"/>
        <v>45</v>
      </c>
      <c r="K60" s="61" t="str">
        <f t="shared" si="8"/>
        <v>Week 45</v>
      </c>
      <c r="L60" s="15"/>
      <c r="M60" s="62" t="str">
        <f>IF(M10="4 weeks (accelerated)",K56,IF(M10="5 weeks (accelerated)",K55,IF(M10="6 weeks (accelerated)",K54,IF(M10="7 weeks (accelerated)",K53,IF(M10="8 weeks (accelerated)",K52,IF(M10="12 weeks",K49,""))))))</f>
        <v>Week 34</v>
      </c>
      <c r="N60" s="63">
        <f>INDEX(K16:L67,MATCH(M60,K16:K67,0),2)</f>
        <v>0</v>
      </c>
      <c r="O60" s="57">
        <f t="shared" si="11"/>
        <v>45</v>
      </c>
      <c r="P60" s="61" t="str">
        <f t="shared" si="9"/>
        <v>Week 45</v>
      </c>
      <c r="Q60" s="15"/>
      <c r="R60" s="62" t="str">
        <f>IF(R10="4 weeks (accelerated)",P56,IF(R10="5 weeks (accelerated)",P55,IF(R10="6 weeks (accelerated)",P54,IF(R10="7 weeks (accelerated)",P53,IF(R10="8 weeks (accelerated)",P52,IF(R10="12 weeks",P49,""))))))</f>
        <v>Week 34</v>
      </c>
      <c r="S60" s="63">
        <f>INDEX(P16:Q67,MATCH(R60,P16:P67,0),2)</f>
        <v>0</v>
      </c>
      <c r="T60" s="1"/>
      <c r="U60" s="1"/>
    </row>
    <row r="61" spans="1:21" x14ac:dyDescent="0.25">
      <c r="A61" s="1"/>
      <c r="B61" s="1"/>
      <c r="C61" s="59">
        <f t="shared" si="7"/>
        <v>0</v>
      </c>
      <c r="D61" s="60" t="str">
        <f t="shared" si="6"/>
        <v/>
      </c>
      <c r="E61" s="50">
        <v>46</v>
      </c>
      <c r="F61" s="61" t="str">
        <f t="shared" si="3"/>
        <v>Week 46</v>
      </c>
      <c r="G61" s="15"/>
      <c r="H61" s="62" t="str">
        <f>IF(H10="4 weeks (accelerated)",F57,IF(H10="5 weeks (accelerated)",F56,IF(H10="6 weeks (accelerated)",F55,IF(H10="7 weeks (accelerated)",F54,IF(H10="8 weeks (accelerated)",F53,IF(H10="12 weeks",F50,""))))))</f>
        <v>Week 35</v>
      </c>
      <c r="I61" s="63">
        <f>INDEX(F16:G67,MATCH(H61,F16:F67,0),2)</f>
        <v>0</v>
      </c>
      <c r="J61" s="54">
        <f t="shared" si="10"/>
        <v>46</v>
      </c>
      <c r="K61" s="61" t="str">
        <f t="shared" si="8"/>
        <v>Week 46</v>
      </c>
      <c r="L61" s="15"/>
      <c r="M61" s="62" t="str">
        <f>IF(M10="4 weeks (accelerated)",K57,IF(M10="5 weeks (accelerated)",K56,IF(M10="6 weeks (accelerated)",K55,IF(M10="7 weeks (accelerated)",K54,IF(M10="8 weeks (accelerated)",K53,IF(M10="12 weeks",K50,""))))))</f>
        <v>Week 35</v>
      </c>
      <c r="N61" s="63">
        <f>INDEX(K16:L67,MATCH(M61,K16:K67,0),2)</f>
        <v>0</v>
      </c>
      <c r="O61" s="57">
        <f t="shared" si="11"/>
        <v>46</v>
      </c>
      <c r="P61" s="61" t="str">
        <f t="shared" si="9"/>
        <v>Week 46</v>
      </c>
      <c r="Q61" s="15"/>
      <c r="R61" s="62" t="str">
        <f>IF(R10="4 weeks (accelerated)",P57,IF(R10="5 weeks (accelerated)",P56,IF(R10="6 weeks (accelerated)",P55,IF(R10="7 weeks (accelerated)",P54,IF(R10="8 weeks (accelerated)",P53,IF(R10="12 weeks",P50,""))))))</f>
        <v>Week 35</v>
      </c>
      <c r="S61" s="63">
        <f>INDEX(P16:Q67,MATCH(R61,P16:P67,0),2)</f>
        <v>0</v>
      </c>
      <c r="T61" s="1"/>
      <c r="U61" s="1"/>
    </row>
    <row r="62" spans="1:21" x14ac:dyDescent="0.25">
      <c r="A62" s="1"/>
      <c r="B62" s="1"/>
      <c r="C62" s="59">
        <f t="shared" si="7"/>
        <v>0</v>
      </c>
      <c r="D62" s="60" t="str">
        <f t="shared" si="6"/>
        <v/>
      </c>
      <c r="E62" s="50">
        <v>47</v>
      </c>
      <c r="F62" s="61" t="str">
        <f t="shared" si="3"/>
        <v>Week 47</v>
      </c>
      <c r="G62" s="15"/>
      <c r="H62" s="62" t="str">
        <f>IF(H10="4 weeks (accelerated)",F58,IF(H10="5 weeks (accelerated)",F57,IF(H10="6 weeks (accelerated)",F56,IF(H10="7 weeks (accelerated)",F55,IF(H10="8 weeks (accelerated)",F54,IF(H10="12 weeks",F51,""))))))</f>
        <v>Week 36</v>
      </c>
      <c r="I62" s="63">
        <f>INDEX(F16:G67,MATCH(H62,F16:F67,0),2)</f>
        <v>0</v>
      </c>
      <c r="J62" s="54">
        <f t="shared" si="10"/>
        <v>47</v>
      </c>
      <c r="K62" s="61" t="str">
        <f t="shared" si="8"/>
        <v>Week 47</v>
      </c>
      <c r="L62" s="15"/>
      <c r="M62" s="62" t="str">
        <f>IF(M10="4 weeks (accelerated)",K58,IF(M10="5 weeks (accelerated)",K57,IF(M10="6 weeks (accelerated)",K56,IF(M10="7 weeks (accelerated)",K55,IF(M10="8 weeks (accelerated)",K54,IF(M10="12 weeks",K51,""))))))</f>
        <v>Week 36</v>
      </c>
      <c r="N62" s="63">
        <f>INDEX(K16:L67,MATCH(M62,K16:K67,0),2)</f>
        <v>0</v>
      </c>
      <c r="O62" s="57">
        <f t="shared" si="11"/>
        <v>47</v>
      </c>
      <c r="P62" s="61" t="str">
        <f t="shared" si="9"/>
        <v>Week 47</v>
      </c>
      <c r="Q62" s="15"/>
      <c r="R62" s="62" t="str">
        <f>IF(R10="4 weeks (accelerated)",P58,IF(R10="5 weeks (accelerated)",P57,IF(R10="6 weeks (accelerated)",P56,IF(R10="7 weeks (accelerated)",P55,IF(R10="8 weeks (accelerated)",P54,IF(R10="12 weeks",P51,""))))))</f>
        <v>Week 36</v>
      </c>
      <c r="S62" s="63">
        <f>INDEX(P16:Q67,MATCH(R62,P16:P67,0),2)</f>
        <v>0</v>
      </c>
      <c r="T62" s="1"/>
      <c r="U62" s="1"/>
    </row>
    <row r="63" spans="1:21" x14ac:dyDescent="0.25">
      <c r="A63" s="1"/>
      <c r="B63" s="1"/>
      <c r="C63" s="59">
        <f t="shared" si="7"/>
        <v>0</v>
      </c>
      <c r="D63" s="60" t="str">
        <f t="shared" si="6"/>
        <v/>
      </c>
      <c r="E63" s="50">
        <v>48</v>
      </c>
      <c r="F63" s="61" t="str">
        <f t="shared" si="3"/>
        <v>Week 48</v>
      </c>
      <c r="G63" s="15"/>
      <c r="H63" s="62" t="str">
        <f>IF(H10="4 weeks (accelerated)",F59,IF(H10="5 weeks (accelerated)",F58,IF(H10="6 weeks (accelerated)",F57,IF(H10="7 weeks (accelerated)",F56,IF(H10="8 weeks (accelerated)",F55,IF(H10="12 weeks",F52,""))))))</f>
        <v>Week 37</v>
      </c>
      <c r="I63" s="63">
        <f>INDEX(F16:G67,MATCH(H63,F16:F67,0),2)</f>
        <v>0</v>
      </c>
      <c r="J63" s="54">
        <f t="shared" si="10"/>
        <v>48</v>
      </c>
      <c r="K63" s="61" t="str">
        <f t="shared" si="8"/>
        <v>Week 48</v>
      </c>
      <c r="L63" s="15"/>
      <c r="M63" s="62" t="str">
        <f>IF(M10="4 weeks (accelerated)",K59,IF(M10="5 weeks (accelerated)",K58,IF(M10="6 weeks (accelerated)",K57,IF(M10="7 weeks (accelerated)",K56,IF(M10="8 weeks (accelerated)",K55,IF(M10="12 weeks",K52,""))))))</f>
        <v>Week 37</v>
      </c>
      <c r="N63" s="63">
        <f>INDEX(K16:L67,MATCH(M63,K16:K67,0),2)</f>
        <v>0</v>
      </c>
      <c r="O63" s="57">
        <f t="shared" si="11"/>
        <v>48</v>
      </c>
      <c r="P63" s="61" t="str">
        <f t="shared" si="9"/>
        <v>Week 48</v>
      </c>
      <c r="Q63" s="15"/>
      <c r="R63" s="62" t="str">
        <f>IF(R10="4 weeks (accelerated)",P59,IF(R10="5 weeks (accelerated)",P58,IF(R10="6 weeks (accelerated)",P57,IF(R10="7 weeks (accelerated)",P56,IF(R10="8 weeks (accelerated)",P55,IF(R10="12 weeks",P52,""))))))</f>
        <v>Week 37</v>
      </c>
      <c r="S63" s="63">
        <f>INDEX(P16:Q67,MATCH(R63,P16:P67,0),2)</f>
        <v>0</v>
      </c>
      <c r="T63" s="1"/>
      <c r="U63" s="1"/>
    </row>
    <row r="64" spans="1:21" x14ac:dyDescent="0.25">
      <c r="A64" s="1"/>
      <c r="B64" s="1"/>
      <c r="C64" s="59">
        <f t="shared" si="7"/>
        <v>0</v>
      </c>
      <c r="D64" s="60" t="str">
        <f t="shared" si="6"/>
        <v/>
      </c>
      <c r="E64" s="50">
        <v>49</v>
      </c>
      <c r="F64" s="61" t="str">
        <f t="shared" si="3"/>
        <v>Week 49</v>
      </c>
      <c r="G64" s="15"/>
      <c r="H64" s="62" t="str">
        <f>IF(H10="4 weeks (accelerated)",F60,IF(H10="5 weeks (accelerated)",F59,IF(H10="6 weeks (accelerated)",F58,IF(H10="7 weeks (accelerated)",F57,IF(H10="8 weeks (accelerated)",F56,IF(H10="12 weeks",F53,""))))))</f>
        <v>Week 38</v>
      </c>
      <c r="I64" s="63">
        <f>INDEX(F16:G67,MATCH(H64,F16:F67,0),2)</f>
        <v>0</v>
      </c>
      <c r="J64" s="54">
        <f t="shared" si="10"/>
        <v>49</v>
      </c>
      <c r="K64" s="61" t="str">
        <f t="shared" si="8"/>
        <v>Week 49</v>
      </c>
      <c r="L64" s="15"/>
      <c r="M64" s="62" t="str">
        <f>IF(M10="4 weeks (accelerated)",K60,IF(M10="5 weeks (accelerated)",K59,IF(M10="6 weeks (accelerated)",K58,IF(M10="7 weeks (accelerated)",K57,IF(M10="8 weeks (accelerated)",K56,IF(M10="12 weeks",K53,""))))))</f>
        <v>Week 38</v>
      </c>
      <c r="N64" s="63">
        <f>INDEX(K16:L67,MATCH(M64,K16:K67,0),2)</f>
        <v>0</v>
      </c>
      <c r="O64" s="57">
        <f t="shared" si="11"/>
        <v>49</v>
      </c>
      <c r="P64" s="61" t="str">
        <f t="shared" si="9"/>
        <v>Week 49</v>
      </c>
      <c r="Q64" s="15"/>
      <c r="R64" s="62" t="str">
        <f>IF(R10="4 weeks (accelerated)",P60,IF(R10="5 weeks (accelerated)",P59,IF(R10="6 weeks (accelerated)",P58,IF(R10="7 weeks (accelerated)",P57,IF(R10="8 weeks (accelerated)",P56,IF(R10="12 weeks",P53,""))))))</f>
        <v>Week 38</v>
      </c>
      <c r="S64" s="63">
        <f>INDEX(P16:Q67,MATCH(R64,P16:P67,0),2)</f>
        <v>0</v>
      </c>
      <c r="T64" s="1"/>
      <c r="U64" s="1"/>
    </row>
    <row r="65" spans="1:21" x14ac:dyDescent="0.25">
      <c r="A65" s="1"/>
      <c r="B65" s="1"/>
      <c r="C65" s="59">
        <f t="shared" si="7"/>
        <v>0</v>
      </c>
      <c r="D65" s="60" t="str">
        <f t="shared" si="6"/>
        <v/>
      </c>
      <c r="E65" s="50">
        <v>50</v>
      </c>
      <c r="F65" s="61" t="str">
        <f t="shared" si="3"/>
        <v>Week 50</v>
      </c>
      <c r="G65" s="15"/>
      <c r="H65" s="62" t="str">
        <f>IF(H10="4 weeks (accelerated)",F61,IF(H10="5 weeks (accelerated)",F60,IF(H10="6 weeks (accelerated)",F59,IF(H10="7 weeks (accelerated)",F58,IF(H10="8 weeks (accelerated)",F57,IF(H10="12 weeks",F54,""))))))</f>
        <v>Week 39</v>
      </c>
      <c r="I65" s="63">
        <f>INDEX(F16:G67,MATCH(H65,F16:F67,0),2)</f>
        <v>0</v>
      </c>
      <c r="J65" s="54">
        <f t="shared" si="10"/>
        <v>50</v>
      </c>
      <c r="K65" s="61" t="str">
        <f t="shared" si="8"/>
        <v>Week 50</v>
      </c>
      <c r="L65" s="15"/>
      <c r="M65" s="62" t="str">
        <f>IF(M10="4 weeks (accelerated)",K61,IF(M10="5 weeks (accelerated)",K60,IF(M10="6 weeks (accelerated)",K59,IF(M10="7 weeks (accelerated)",K58,IF(M10="8 weeks (accelerated)",K57,IF(M10="12 weeks",K54,""))))))</f>
        <v>Week 39</v>
      </c>
      <c r="N65" s="63">
        <f>INDEX(K16:L67,MATCH(M65,K16:K67,0),2)</f>
        <v>0</v>
      </c>
      <c r="O65" s="57">
        <f t="shared" si="11"/>
        <v>50</v>
      </c>
      <c r="P65" s="61" t="str">
        <f t="shared" si="9"/>
        <v>Week 50</v>
      </c>
      <c r="Q65" s="15"/>
      <c r="R65" s="62" t="str">
        <f>IF(R10="4 weeks (accelerated)",P61,IF(R10="5 weeks (accelerated)",P60,IF(R10="6 weeks (accelerated)",P59,IF(R10="7 weeks (accelerated)",P58,IF(R10="8 weeks (accelerated)",P57,IF(R10="12 weeks",P54,""))))))</f>
        <v>Week 39</v>
      </c>
      <c r="S65" s="63">
        <f>INDEX(P16:Q67,MATCH(R65,P16:P67,0),2)</f>
        <v>0</v>
      </c>
      <c r="T65" s="1"/>
      <c r="U65" s="1"/>
    </row>
    <row r="66" spans="1:21" x14ac:dyDescent="0.25">
      <c r="A66" s="1"/>
      <c r="B66" s="1"/>
      <c r="C66" s="59">
        <f t="shared" si="7"/>
        <v>0</v>
      </c>
      <c r="D66" s="60" t="str">
        <f t="shared" si="6"/>
        <v/>
      </c>
      <c r="E66" s="50">
        <v>51</v>
      </c>
      <c r="F66" s="61" t="str">
        <f t="shared" si="3"/>
        <v>Week 51</v>
      </c>
      <c r="G66" s="180"/>
      <c r="H66" s="62" t="str">
        <f>IF(H10="4 weeks (accelerated)",F62,IF(H10="5 weeks (accelerated)",F61,IF(H10="6 weeks (accelerated)",F60,IF(H10="7 weeks (accelerated)",F59,IF(H10="8 weeks (accelerated)",F58,IF(H10="12 weeks",F55,""))))))</f>
        <v>Week 40</v>
      </c>
      <c r="I66" s="63">
        <f>INDEX(F16:G67,MATCH(H66,F16:F67,0),2)</f>
        <v>0</v>
      </c>
      <c r="J66" s="54">
        <f t="shared" si="10"/>
        <v>51</v>
      </c>
      <c r="K66" s="61" t="str">
        <f t="shared" si="8"/>
        <v>Week 51</v>
      </c>
      <c r="L66" s="15"/>
      <c r="M66" s="62" t="str">
        <f>IF(M10="4 weeks (accelerated)",K62,IF(M10="5 weeks (accelerated)",K61,IF(M10="6 weeks (accelerated)",K60,IF(M10="7 weeks (accelerated)",K59,IF(M10="8 weeks (accelerated)",K58,IF(M10="12 weeks",K55,""))))))</f>
        <v>Week 40</v>
      </c>
      <c r="N66" s="63">
        <f>INDEX(K16:L67,MATCH(M66,K16:K67,0),2)</f>
        <v>0</v>
      </c>
      <c r="O66" s="57">
        <f t="shared" si="11"/>
        <v>51</v>
      </c>
      <c r="P66" s="61" t="str">
        <f t="shared" si="9"/>
        <v>Week 51</v>
      </c>
      <c r="Q66" s="15"/>
      <c r="R66" s="62" t="str">
        <f>IF(R10="4 weeks (accelerated)",P62,IF(R10="5 weeks (accelerated)",P61,IF(R10="6 weeks (accelerated)",P60,IF(R10="7 weeks (accelerated)",P59,IF(R10="8 weeks (accelerated)",P58,IF(R10="12 weeks",P55,""))))))</f>
        <v>Week 40</v>
      </c>
      <c r="S66" s="63">
        <f>INDEX(P16:Q67,MATCH(R66,P16:P67,0),2)</f>
        <v>0</v>
      </c>
      <c r="T66" s="1"/>
      <c r="U66" s="1"/>
    </row>
    <row r="67" spans="1:21" ht="15.75" thickBot="1" x14ac:dyDescent="0.3">
      <c r="A67" s="1"/>
      <c r="B67" s="1"/>
      <c r="C67" s="59">
        <f t="shared" si="7"/>
        <v>0</v>
      </c>
      <c r="D67" s="60" t="str">
        <f t="shared" si="6"/>
        <v/>
      </c>
      <c r="E67" s="50">
        <v>52</v>
      </c>
      <c r="F67" s="179" t="str">
        <f t="shared" si="3"/>
        <v>Week 52</v>
      </c>
      <c r="G67" s="16"/>
      <c r="H67" s="62" t="str">
        <f>IF(H10="4 weeks (accelerated)",F63,IF(H10="5 weeks (accelerated)",F62,IF(H10="6 weeks (accelerated)",F61,IF(H10="7 weeks (accelerated)",F60,IF(H10="8 weeks (accelerated)",F59,IF(H10="12 weeks",F56,""))))))</f>
        <v>Week 41</v>
      </c>
      <c r="I67" s="63">
        <f>INDEX(F16:G67,MATCH(H67,F16:F67,0),2)</f>
        <v>0</v>
      </c>
      <c r="J67" s="54">
        <f t="shared" si="10"/>
        <v>52</v>
      </c>
      <c r="K67" s="64" t="str">
        <f t="shared" si="8"/>
        <v>Week 52</v>
      </c>
      <c r="L67" s="16"/>
      <c r="M67" s="62" t="str">
        <f>IF(M10="4 weeks (accelerated)",K63,IF(M10="5 weeks (accelerated)",K62,IF(M10="6 weeks (accelerated)",K61,IF(M10="7 weeks (accelerated)",K60,IF(M10="8 weeks (accelerated)",K59,IF(M10="12 weeks",K56,""))))))</f>
        <v>Week 41</v>
      </c>
      <c r="N67" s="63">
        <f>INDEX(K16:L67,MATCH(M67,K16:K67,0),2)</f>
        <v>0</v>
      </c>
      <c r="O67" s="57">
        <f t="shared" si="11"/>
        <v>52</v>
      </c>
      <c r="P67" s="64" t="str">
        <f t="shared" si="9"/>
        <v>Week 52</v>
      </c>
      <c r="Q67" s="16"/>
      <c r="R67" s="62" t="str">
        <f>IF(R10="4 weeks (accelerated)",P63,IF(R10="5 weeks (accelerated)",P62,IF(R10="6 weeks (accelerated)",P61,IF(R10="7 weeks (accelerated)",P60,IF(R10="8 weeks (accelerated)",P59,IF(R10="12 weeks",P56,""))))))</f>
        <v>Week 41</v>
      </c>
      <c r="S67" s="63">
        <f>INDEX(P16:Q67,MATCH(R67,P16:P67,0),2)</f>
        <v>0</v>
      </c>
      <c r="T67" s="1"/>
      <c r="U67" s="1"/>
    </row>
    <row r="68" spans="1:21" x14ac:dyDescent="0.25">
      <c r="A68" s="1"/>
      <c r="B68" s="1"/>
      <c r="C68" s="59">
        <f t="shared" ref="C68:C78" si="12">SUM(I68+N68+S68)</f>
        <v>0</v>
      </c>
      <c r="D68" s="60" t="str">
        <f t="shared" si="6"/>
        <v/>
      </c>
      <c r="E68" s="50">
        <v>53</v>
      </c>
      <c r="F68" s="1"/>
      <c r="G68" s="1"/>
      <c r="H68" s="65" t="str">
        <f>IF(H10="4 weeks (accelerated)",F64,IF(H10="5 weeks (accelerated)",F63,IF(H10="6 weeks (accelerated)",F62,IF(H10="7 weeks (accelerated)",F61,IF(H10="8 weeks (accelerated)",F60,IF(H10="12 weeks",F57,""))))))</f>
        <v>Week 42</v>
      </c>
      <c r="I68" s="63">
        <f>INDEX(F16:G67,MATCH(H68,F16:F67,0),2)</f>
        <v>0</v>
      </c>
      <c r="J68" s="66"/>
      <c r="K68" s="1"/>
      <c r="L68" s="1"/>
      <c r="M68" s="65" t="str">
        <f>IF(M10="4 weeks (accelerated)",K64,IF(M10="5 weeks (accelerated)",K63,IF(M10="6 weeks (accelerated)",K62,IF(M10="7 weeks (accelerated)",K61,IF(M10="8 weeks (accelerated)",K60,IF(M10="12 weeks",K57,""))))))</f>
        <v>Week 42</v>
      </c>
      <c r="N68" s="63">
        <f>INDEX(K16:L67,MATCH(M68,K16:K67,0),2)</f>
        <v>0</v>
      </c>
      <c r="O68" s="66"/>
      <c r="P68" s="1"/>
      <c r="Q68" s="1"/>
      <c r="R68" s="65" t="str">
        <f>IF(R10="4 weeks (accelerated)",P64,IF(R10="5 weeks (accelerated)",P63,IF(R10="6 weeks (accelerated)",P62,IF(R10="7 weeks (accelerated)",P61,IF(R10="8 weeks (accelerated)",P60,IF(R10="12 weeks",P57,""))))))</f>
        <v>Week 42</v>
      </c>
      <c r="S68" s="63">
        <f>INDEX(P16:Q67,MATCH(R68,P16:P67,0),2)</f>
        <v>0</v>
      </c>
      <c r="T68" s="1"/>
      <c r="U68" s="1"/>
    </row>
    <row r="69" spans="1:21" x14ac:dyDescent="0.25">
      <c r="A69" s="1"/>
      <c r="B69" s="1"/>
      <c r="C69" s="59">
        <f t="shared" si="12"/>
        <v>0</v>
      </c>
      <c r="D69" s="60" t="str">
        <f t="shared" si="6"/>
        <v/>
      </c>
      <c r="E69" s="50">
        <v>54</v>
      </c>
      <c r="F69" s="1"/>
      <c r="G69" s="1"/>
      <c r="H69" s="65" t="str">
        <f>IF(H10="4 weeks (accelerated)",F65,IF(H10="5 weeks (accelerated)",F64,IF(H10="6 weeks (accelerated)",F63,IF(H10="7 weeks (accelerated)",F62,IF(H10="8 weeks (accelerated)",F61,IF(H10="12 weeks",F58,""))))))</f>
        <v>Week 43</v>
      </c>
      <c r="I69" s="63">
        <f>INDEX(F16:G67,MATCH(H69,F16:F67,0),2)</f>
        <v>0</v>
      </c>
      <c r="J69" s="66"/>
      <c r="K69" s="1"/>
      <c r="L69" s="1"/>
      <c r="M69" s="65" t="str">
        <f>IF(M10="4 weeks (accelerated)",K65,IF(M10="5 weeks (accelerated)",K64,IF(M10="6 weeks (accelerated)",K63,IF(M10="7 weeks (accelerated)",K62,IF(M10="8 weeks (accelerated)",K61,IF(M10="12 weeks",K58,""))))))</f>
        <v>Week 43</v>
      </c>
      <c r="N69" s="63">
        <f>INDEX(K16:L67,MATCH(M69,K16:K67,0),2)</f>
        <v>0</v>
      </c>
      <c r="O69" s="66"/>
      <c r="P69" s="1"/>
      <c r="Q69" s="1"/>
      <c r="R69" s="65" t="str">
        <f>IF(R10="4 weeks (accelerated)",P65,IF(R10="5 weeks (accelerated)",P64,IF(R10="6 weeks (accelerated)",P63,IF(R10="7 weeks (accelerated)",P62,IF(R10="8 weeks (accelerated)",P61,IF(R10="12 weeks",P58,""))))))</f>
        <v>Week 43</v>
      </c>
      <c r="S69" s="63">
        <f>INDEX(P16:Q67,MATCH(R69,P16:P67,0),2)</f>
        <v>0</v>
      </c>
      <c r="T69" s="1"/>
      <c r="U69" s="1"/>
    </row>
    <row r="70" spans="1:21" x14ac:dyDescent="0.25">
      <c r="A70" s="1"/>
      <c r="B70" s="1"/>
      <c r="C70" s="59">
        <f t="shared" si="12"/>
        <v>0</v>
      </c>
      <c r="D70" s="60" t="str">
        <f t="shared" si="6"/>
        <v/>
      </c>
      <c r="E70" s="50">
        <v>55</v>
      </c>
      <c r="F70" s="1"/>
      <c r="G70" s="1"/>
      <c r="H70" s="65" t="str">
        <f>IF(H10="4 weeks (accelerated)",F66,IF(H10="5 weeks (accelerated)",F65,IF(H10="6 weeks (accelerated)",F64,IF(H10="7 weeks (accelerated)",F63,IF(H10="8 weeks (accelerated)",F62,IF(H10="12 weeks",F59,""))))))</f>
        <v>Week 44</v>
      </c>
      <c r="I70" s="63">
        <f>INDEX(F16:G67,MATCH(H70,F16:F67,0),2)</f>
        <v>0</v>
      </c>
      <c r="J70" s="66"/>
      <c r="K70" s="1"/>
      <c r="L70" s="1"/>
      <c r="M70" s="65" t="str">
        <f>IF(M10="4 weeks (accelerated)",K66,IF(M10="5 weeks (accelerated)",K65,IF(M10="6 weeks (accelerated)",K64,IF(M10="7 weeks (accelerated)",K63,IF(M10="8 weeks (accelerated)",K62,IF(M10="12 weeks",K59,""))))))</f>
        <v>Week 44</v>
      </c>
      <c r="N70" s="63">
        <f>INDEX(K16:L67,MATCH(M70,K16:K67,0),2)</f>
        <v>0</v>
      </c>
      <c r="O70" s="66"/>
      <c r="P70" s="1"/>
      <c r="Q70" s="1"/>
      <c r="R70" s="65" t="str">
        <f>IF(R10="4 weeks (accelerated)",P66,IF(R10="5 weeks (accelerated)",P65,IF(R10="6 weeks (accelerated)",P64,IF(R10="7 weeks (accelerated)",P63,IF(R10="8 weeks (accelerated)",P62,IF(R10="12 weeks",P59,""))))))</f>
        <v>Week 44</v>
      </c>
      <c r="S70" s="63">
        <f>INDEX(P16:Q67,MATCH(R70,P16:P67,0),2)</f>
        <v>0</v>
      </c>
      <c r="T70" s="1"/>
      <c r="U70" s="1"/>
    </row>
    <row r="71" spans="1:21" x14ac:dyDescent="0.25">
      <c r="A71" s="1"/>
      <c r="B71" s="1"/>
      <c r="C71" s="59">
        <f t="shared" si="12"/>
        <v>0</v>
      </c>
      <c r="D71" s="60" t="str">
        <f t="shared" si="6"/>
        <v/>
      </c>
      <c r="E71" s="50">
        <v>56</v>
      </c>
      <c r="F71" s="1"/>
      <c r="G71" s="1"/>
      <c r="H71" s="65" t="str">
        <f>IF(H10="4 weeks (accelerated)",F67,IF(H10="5 weeks (accelerated)",F66,IF(H10="6 weeks (accelerated)",F65,IF(H10="7 weeks (accelerated)",F64,IF(H10="8 weeks (accelerated)",F63,IF(H10="12 weeks",F60,""))))))</f>
        <v>Week 45</v>
      </c>
      <c r="I71" s="63">
        <f>INDEX(F16:G67,MATCH(H71,F16:F67,0),2)</f>
        <v>0</v>
      </c>
      <c r="J71" s="66"/>
      <c r="K71" s="1"/>
      <c r="L71" s="1"/>
      <c r="M71" s="65" t="str">
        <f>IF(M10="4 weeks (accelerated)",K67,IF(M10="5 weeks (accelerated)",K66,IF(M10="6 weeks (accelerated)",K65,IF(M10="7 weeks (accelerated)",K64,IF(M10="8 weeks (accelerated)",K63,IF(M10="12 weeks",K60,""))))))</f>
        <v>Week 45</v>
      </c>
      <c r="N71" s="63">
        <f>INDEX(K16:L67,MATCH(M71,K16:K67,0),2)</f>
        <v>0</v>
      </c>
      <c r="O71" s="66"/>
      <c r="P71" s="1"/>
      <c r="Q71" s="1"/>
      <c r="R71" s="65" t="str">
        <f>IF(R10="4 weeks (accelerated)",P67,IF(R10="5 weeks (accelerated)",P66,IF(R10="6 weeks (accelerated)",P65,IF(R10="7 weeks (accelerated)",P64,IF(R10="8 weeks (accelerated)",P63,IF(R10="12 weeks",P60,""))))))</f>
        <v>Week 45</v>
      </c>
      <c r="S71" s="63">
        <f>INDEX(P16:Q67,MATCH(R71,P16:P67,0),2)</f>
        <v>0</v>
      </c>
      <c r="T71" s="1"/>
      <c r="U71" s="1"/>
    </row>
    <row r="72" spans="1:21" x14ac:dyDescent="0.25">
      <c r="A72" s="1"/>
      <c r="B72" s="1"/>
      <c r="C72" s="59">
        <f t="shared" si="12"/>
        <v>0</v>
      </c>
      <c r="D72" s="60" t="str">
        <f t="shared" si="6"/>
        <v/>
      </c>
      <c r="E72" s="50">
        <v>57</v>
      </c>
      <c r="F72" s="1"/>
      <c r="G72" s="1"/>
      <c r="H72" s="65" t="str">
        <f>IF(H10="4 weeks (accelerated)","",IF(H10="5 weeks (accelerated)",F67,IF(H10="6 weeks (accelerated)",F66,IF(H10="7 weeks (accelerated)",F65,IF(H10="8 weeks (accelerated)",F64,IF(H10="12 weeks",F61,""))))))</f>
        <v>Week 46</v>
      </c>
      <c r="I72" s="63">
        <f>IF(H72="",0,INDEX(F16:G67,MATCH(H72,F16:F67,0),2))</f>
        <v>0</v>
      </c>
      <c r="J72" s="66"/>
      <c r="K72" s="1"/>
      <c r="L72" s="1"/>
      <c r="M72" s="65" t="str">
        <f>IF(M10="4 weeks (accelerated)","",IF(M10="5 weeks (accelerated)",K67,IF(M10="6 weeks (accelerated)",K66,IF(M10="7 weeks (accelerated)",K65,IF(M10="8 weeks (accelerated)",K64,IF(M10="12 weeks",K61,""))))))</f>
        <v>Week 46</v>
      </c>
      <c r="N72" s="63">
        <f>IF(M72="",0,INDEX(K16:L67,MATCH(M72,K16:K67,0),2))</f>
        <v>0</v>
      </c>
      <c r="O72" s="66"/>
      <c r="P72" s="1"/>
      <c r="Q72" s="1"/>
      <c r="R72" s="65" t="str">
        <f>IF(R10="4 weeks (accelerated)","",IF(R10="5 weeks (accelerated)",P67,IF(R10="6 weeks (accelerated)",P66,IF(R10="7 weeks (accelerated)",P65,IF(R10="8 weeks (accelerated)",P64,IF(R10="12 weeks",P61,""))))))</f>
        <v>Week 46</v>
      </c>
      <c r="S72" s="63">
        <f>IF(R72="",0,INDEX(P16:Q67,MATCH(R72,P16:P67,0),2))</f>
        <v>0</v>
      </c>
      <c r="T72" s="1"/>
      <c r="U72" s="1"/>
    </row>
    <row r="73" spans="1:21" x14ac:dyDescent="0.25">
      <c r="A73" s="1"/>
      <c r="B73" s="1"/>
      <c r="C73" s="59">
        <f t="shared" si="12"/>
        <v>0</v>
      </c>
      <c r="D73" s="60" t="str">
        <f t="shared" si="6"/>
        <v/>
      </c>
      <c r="E73" s="50">
        <v>58</v>
      </c>
      <c r="F73" s="1"/>
      <c r="G73" s="1"/>
      <c r="H73" s="65" t="str">
        <f>IF(H10="4 weeks (accelerated)","",IF(H10="5 weeks (accelerated)","",IF(H10="6 weeks (accelerated)",F67,IF(H10="7 weeks (accelerated)",F66,IF(H10="8 weeks (accelerated)",F65,IF(H10="12 weeks",F62,""))))))</f>
        <v>Week 47</v>
      </c>
      <c r="I73" s="63">
        <f>IF(H73="",0,INDEX(F16:G67,MATCH(H73,F16:F67,0),2))</f>
        <v>0</v>
      </c>
      <c r="J73" s="66"/>
      <c r="K73" s="1"/>
      <c r="L73" s="1"/>
      <c r="M73" s="65" t="str">
        <f>IF(M10="4 weeks (accelerated)","",IF(M10="5 weeks (accelerated)","",IF(M10="6 weeks (accelerated)",K67,IF(M10="7 weeks (accelerated)",K66,IF(M10="8 weeks (accelerated)",K65,IF(M10="12 weeks",K62,""))))))</f>
        <v>Week 47</v>
      </c>
      <c r="N73" s="63">
        <f>IF(M73="",0,INDEX(K16:L68,MATCH(M73,K16:K67,0),2))</f>
        <v>0</v>
      </c>
      <c r="O73" s="66"/>
      <c r="P73" s="1"/>
      <c r="Q73" s="1"/>
      <c r="R73" s="65" t="str">
        <f>IF(R10="4 weeks (accelerated)","",IF(R10="5 weeks (accelerated)","",IF(R10="6 weeks (accelerated)",P67,IF(R10="7 weeks (accelerated)",P66,IF(R10="8 weeks (accelerated)",P65,IF(R10="12 weeks",P62,""))))))</f>
        <v>Week 47</v>
      </c>
      <c r="S73" s="63">
        <f>IF(R73="",0,INDEX(P16:Q68,MATCH(R73,P16:P67,0),2))</f>
        <v>0</v>
      </c>
      <c r="T73" s="1"/>
      <c r="U73" s="1"/>
    </row>
    <row r="74" spans="1:21" x14ac:dyDescent="0.25">
      <c r="A74" s="1"/>
      <c r="B74" s="1"/>
      <c r="C74" s="59">
        <f t="shared" si="12"/>
        <v>0</v>
      </c>
      <c r="D74" s="60" t="str">
        <f t="shared" si="6"/>
        <v/>
      </c>
      <c r="E74" s="50">
        <v>59</v>
      </c>
      <c r="F74" s="1"/>
      <c r="G74" s="1"/>
      <c r="H74" s="65" t="str">
        <f>IF(H10="4 weeks (accelerated)","",IF(H10="5 weeks (accelerated)","",IF(H10="6 weeks (accelerated)","",IF(H10="7 weeks (accelerated)",F67,IF(H10="8 weeks (accelerated)",F66,IF(H10="12 weeks",F63,""))))))</f>
        <v>Week 48</v>
      </c>
      <c r="I74" s="63">
        <f>IF(H74="",0,INDEX(F16:G67,MATCH(H74,F16:F67,0),2))</f>
        <v>0</v>
      </c>
      <c r="J74" s="66"/>
      <c r="K74" s="1"/>
      <c r="L74" s="1"/>
      <c r="M74" s="65" t="str">
        <f>IF(M10="4 weeks (accelerated)","",IF(M10="5 weeks (accelerated)","",IF(M10="6 weeks (accelerated)","",IF(M10="7 weeks (accelerated)",K67,IF(M10="8 weeks (accelerated)",K66,IF(M10="12 weeks",K63,""))))))</f>
        <v>Week 48</v>
      </c>
      <c r="N74" s="63">
        <f>IF(M74="",0,INDEX(K16:L69,MATCH(M74,K16:K67,0),2))</f>
        <v>0</v>
      </c>
      <c r="O74" s="66"/>
      <c r="P74" s="1"/>
      <c r="Q74" s="1"/>
      <c r="R74" s="65" t="str">
        <f>IF(R10="4 weeks (accelerated)","",IF(R10="5 weeks (accelerated)","",IF(R10="6 weeks (accelerated)","",IF(R10="7 weeks (accelerated)",P67,IF(R10="8 weeks (accelerated)",P66,IF(R10="12 weeks",P63,""))))))</f>
        <v>Week 48</v>
      </c>
      <c r="S74" s="63">
        <f>IF(R74="",0,INDEX(P16:Q69,MATCH(R74,P16:P67,0),2))</f>
        <v>0</v>
      </c>
      <c r="T74" s="1"/>
      <c r="U74" s="1"/>
    </row>
    <row r="75" spans="1:21" x14ac:dyDescent="0.25">
      <c r="A75" s="1"/>
      <c r="B75" s="1"/>
      <c r="C75" s="59">
        <f t="shared" si="12"/>
        <v>0</v>
      </c>
      <c r="D75" s="60" t="str">
        <f t="shared" si="6"/>
        <v/>
      </c>
      <c r="E75" s="50">
        <v>60</v>
      </c>
      <c r="F75" s="1"/>
      <c r="G75" s="1"/>
      <c r="H75" s="65" t="str">
        <f>IF(H10="4 weeks (accelerated)","",IF(H10="5 weeks (accelerated)","",IF(H10="6 weeks (accelerated)","",IF(H10="7 weeks (accelerated)","",IF(H10="8 weeks (accelerated)",F67,IF(H10="12 weeks",F64,""))))))</f>
        <v>Week 49</v>
      </c>
      <c r="I75" s="63">
        <f>IF(H75="",0,INDEX(F16:G67,MATCH(H75,F16:F67,0),2))</f>
        <v>0</v>
      </c>
      <c r="J75" s="66"/>
      <c r="K75" s="1"/>
      <c r="L75" s="1"/>
      <c r="M75" s="65" t="str">
        <f>IF(M10="4 weeks (accelerated)","",IF(M10="5 weeks (accelerated)","",IF(M10="6 weeks (accelerated)","",IF(M10="7 weeks (accelerated)","",IF(M10="8 weeks (accelerated)",K67,IF(M10="12 weeks",K64,""))))))</f>
        <v>Week 49</v>
      </c>
      <c r="N75" s="63">
        <f>IF(M75="",0,INDEX(K16:L70,MATCH(M75,K16:K67,0),2))</f>
        <v>0</v>
      </c>
      <c r="O75" s="66"/>
      <c r="P75" s="1"/>
      <c r="Q75" s="1"/>
      <c r="R75" s="65" t="str">
        <f>IF(R10="4 weeks (accelerated)","",IF(R10="5 weeks (accelerated)","",IF(R10="6 weeks (accelerated)","",IF(R10="7 weeks (accelerated)","",IF(R10="8 weeks (accelerated)",P67,IF(R10="12 weeks",P64,""))))))</f>
        <v>Week 49</v>
      </c>
      <c r="S75" s="63">
        <f>IF(R75="",0,INDEX(P16:Q70,MATCH(R75,P16:P67,0),2))</f>
        <v>0</v>
      </c>
      <c r="T75" s="1"/>
      <c r="U75" s="1"/>
    </row>
    <row r="76" spans="1:21" x14ac:dyDescent="0.25">
      <c r="A76" s="1"/>
      <c r="B76" s="1"/>
      <c r="C76" s="59">
        <f t="shared" si="12"/>
        <v>0</v>
      </c>
      <c r="D76" s="60" t="str">
        <f t="shared" si="6"/>
        <v/>
      </c>
      <c r="E76" s="50">
        <v>61</v>
      </c>
      <c r="F76" s="1"/>
      <c r="G76" s="1"/>
      <c r="H76" s="65" t="str">
        <f>IF(H10="4 weeks (accelerated)","",IF(H10="5 weeks (accelerated)","",IF(H10="6 weeks (accelerated)","",IF(H10="7 weeks (accelerated)","",IF(H10="8 weeks (accelerated)","",IF(H10="12 weeks",F65,""))))))</f>
        <v>Week 50</v>
      </c>
      <c r="I76" s="63">
        <f>IF(H76="",0,INDEX(F16:G67,MATCH(H76,F16:F67,0),2))</f>
        <v>0</v>
      </c>
      <c r="J76" s="66"/>
      <c r="K76" s="1"/>
      <c r="L76" s="1"/>
      <c r="M76" s="65" t="str">
        <f>IF(M10="4 weeks (accelerated)","",IF(M10="5 weeks (accelerated)","",IF(M10="6 weeks (accelerated)","",IF(M10="7 weeks (accelerated)","",IF(M10="8 weeks (accelerated)","",IF(M10="12 weeks",K65,""))))))</f>
        <v>Week 50</v>
      </c>
      <c r="N76" s="63">
        <f>IF(M76="",0,INDEX(K16:L71,MATCH(M76,K16:K67,0),2))</f>
        <v>0</v>
      </c>
      <c r="O76" s="66"/>
      <c r="P76" s="1"/>
      <c r="Q76" s="1"/>
      <c r="R76" s="65" t="str">
        <f>IF(R10="4 weeks (accelerated)","",IF(R10="5 weeks (accelerated)","",IF(R10="6 weeks (accelerated)","",IF(R10="7 weeks (accelerated)","",IF(R10="8 weeks (accelerated)","",IF(R10="12 weeks",P65,""))))))</f>
        <v>Week 50</v>
      </c>
      <c r="S76" s="63">
        <f>IF(R76="",0,INDEX(P16:Q71,MATCH(R76,P16:P67,0),2))</f>
        <v>0</v>
      </c>
      <c r="T76" s="1"/>
      <c r="U76" s="1"/>
    </row>
    <row r="77" spans="1:21" x14ac:dyDescent="0.25">
      <c r="A77" s="1"/>
      <c r="B77" s="1"/>
      <c r="C77" s="59">
        <f t="shared" si="12"/>
        <v>0</v>
      </c>
      <c r="D77" s="60" t="str">
        <f t="shared" si="6"/>
        <v/>
      </c>
      <c r="E77" s="50">
        <v>62</v>
      </c>
      <c r="F77" s="67"/>
      <c r="G77" s="1"/>
      <c r="H77" s="65" t="str">
        <f>IF(H10="4 weeks (accelerated)","",IF(H10="5 weeks (accelerated)","",IF(H10="6 weeks (accelerated)","",IF(H10="7 weeks (accelerated)","",IF(H10="8 weeks (accelerated)","",IF(H10="12 weeks",F66,""))))))</f>
        <v>Week 51</v>
      </c>
      <c r="I77" s="63">
        <f>IF(H77="",0,INDEX(F16:G67,MATCH(H77,F16:F67,0),2))</f>
        <v>0</v>
      </c>
      <c r="J77" s="66"/>
      <c r="K77" s="1"/>
      <c r="L77" s="1"/>
      <c r="M77" s="65" t="str">
        <f>IF(M10="4 weeks (accelerated)","",IF(M10="5 weeks (accelerated)","",IF(M10="6 weeks (accelerated)","",IF(M10="7 weeks (accelerated)","",IF(M10="8 weeks (accelerated)","",IF(M10="12 weeks",K66,""))))))</f>
        <v>Week 51</v>
      </c>
      <c r="N77" s="63">
        <f>IF(M77="",0,INDEX(K16:L72,MATCH(M77,K16:K67,0),2))</f>
        <v>0</v>
      </c>
      <c r="O77" s="66"/>
      <c r="P77" s="1"/>
      <c r="Q77" s="1"/>
      <c r="R77" s="65" t="str">
        <f>IF(R10="4 weeks (accelerated)","",IF(R10="5 weeks (accelerated)","",IF(R10="6 weeks (accelerated)","",IF(R10="7 weeks (accelerated)","",IF(R10="8 weeks (accelerated)","",IF(R10="12 weeks",P66,""))))))</f>
        <v>Week 51</v>
      </c>
      <c r="S77" s="63">
        <f>IF(R77="",0,INDEX(P16:Q72,MATCH(R77,P16:P67,0),2))</f>
        <v>0</v>
      </c>
      <c r="T77" s="1"/>
      <c r="U77" s="1"/>
    </row>
    <row r="78" spans="1:21" ht="15.75" thickBot="1" x14ac:dyDescent="0.3">
      <c r="A78" s="1"/>
      <c r="B78" s="1"/>
      <c r="C78" s="68">
        <f t="shared" si="12"/>
        <v>0</v>
      </c>
      <c r="D78" s="69" t="str">
        <f t="shared" si="6"/>
        <v/>
      </c>
      <c r="E78" s="50">
        <v>63</v>
      </c>
      <c r="F78" s="1"/>
      <c r="G78" s="1"/>
      <c r="H78" s="70" t="str">
        <f>IF(H10="4 weeks (accelerated)","",IF(H10="5 weeks (accelerated)","",IF(H10="6 weeks (accelerated)","",IF(H10="7 weeks (accelerated)","",IF(H10="8 weeks (accelerated)","",IF(H10="12 weeks",F67,""))))))</f>
        <v>Week 52</v>
      </c>
      <c r="I78" s="71">
        <f>IF(H78="",0,INDEX(F16:G67,MATCH(H78,F16:F67,0),2))</f>
        <v>0</v>
      </c>
      <c r="J78" s="72"/>
      <c r="K78" s="1"/>
      <c r="L78" s="1"/>
      <c r="M78" s="70" t="str">
        <f>IF(M10="4 weeks (accelerated)","",IF(M10="5 weeks (accelerated)","",IF(M10="6 weeks (accelerated)","",IF(M10="7 weeks (accelerated)","",IF(M10="8 weeks (accelerated)","",IF(M10="12 weeks",K67,""))))))</f>
        <v>Week 52</v>
      </c>
      <c r="N78" s="71">
        <f>IF(M78="",0,INDEX(K16:L73,MATCH(M78,K16:K67,0),2))</f>
        <v>0</v>
      </c>
      <c r="O78" s="72"/>
      <c r="P78" s="1"/>
      <c r="Q78" s="1"/>
      <c r="R78" s="70" t="str">
        <f>IF(R10="4 weeks (accelerated)","",IF(R10="5 weeks (accelerated)","",IF(R10="6 weeks (accelerated)","",IF(R10="7 weeks (accelerated)","",IF(R10="8 weeks (accelerated)","",IF(R10="12 weeks",P67,""))))))</f>
        <v>Week 52</v>
      </c>
      <c r="S78" s="71">
        <f>IF(R78="",0,INDEX(P16:Q73,MATCH(R78,P16:P67,0),2))</f>
        <v>0</v>
      </c>
      <c r="T78" s="1"/>
      <c r="U78" s="1"/>
    </row>
    <row r="79" spans="1:21" x14ac:dyDescent="0.25">
      <c r="A79" s="1"/>
      <c r="B79" s="1"/>
      <c r="C79" s="1"/>
      <c r="D79" s="1"/>
      <c r="E79" s="1"/>
      <c r="F79" s="1"/>
      <c r="G79" s="1"/>
      <c r="H79" s="1"/>
      <c r="I79" s="73"/>
      <c r="J79" s="74"/>
      <c r="K79" s="74"/>
      <c r="L79" s="1"/>
      <c r="M79" s="1"/>
      <c r="N79" s="1"/>
      <c r="O79" s="1"/>
      <c r="P79" s="1"/>
      <c r="Q79" s="1"/>
      <c r="R79" s="1"/>
      <c r="S79" s="1"/>
      <c r="T79" s="1"/>
      <c r="U79" s="1"/>
    </row>
    <row r="80" spans="1:21" x14ac:dyDescent="0.25">
      <c r="A80" s="1"/>
      <c r="B80" s="1"/>
      <c r="C80" s="1"/>
      <c r="D80" s="1"/>
      <c r="E80" s="1"/>
      <c r="F80" s="1"/>
      <c r="G80" s="1"/>
      <c r="H80" s="1"/>
      <c r="I80" s="73"/>
      <c r="J80" s="74"/>
      <c r="K80" s="74"/>
      <c r="L80" s="1"/>
      <c r="M80" s="1"/>
      <c r="N80" s="1"/>
      <c r="O80" s="1"/>
      <c r="P80" s="1"/>
      <c r="Q80" s="1"/>
      <c r="R80" s="1"/>
      <c r="S80" s="1"/>
      <c r="T80" s="1"/>
      <c r="U80" s="1"/>
    </row>
    <row r="81" spans="1:21" x14ac:dyDescent="0.25">
      <c r="A81" s="1"/>
      <c r="B81" s="1"/>
      <c r="C81" s="1"/>
      <c r="D81" s="1"/>
      <c r="E81" s="1"/>
      <c r="F81" s="1"/>
      <c r="G81" s="1"/>
      <c r="H81" s="1"/>
      <c r="I81" s="1"/>
      <c r="J81" s="74"/>
      <c r="K81" s="74"/>
      <c r="L81" s="1"/>
      <c r="M81" s="1"/>
      <c r="N81" s="1"/>
      <c r="O81" s="1"/>
      <c r="P81" s="1"/>
      <c r="Q81" s="1"/>
      <c r="R81" s="1"/>
      <c r="S81" s="1"/>
      <c r="T81" s="1"/>
      <c r="U81" s="1"/>
    </row>
    <row r="82" spans="1:21" x14ac:dyDescent="0.25">
      <c r="A82" s="1"/>
      <c r="B82" s="1"/>
      <c r="C82" s="1"/>
      <c r="D82" s="1"/>
      <c r="E82" s="1"/>
      <c r="F82" s="1"/>
      <c r="G82" s="1"/>
      <c r="H82" s="1"/>
      <c r="I82" s="1"/>
      <c r="J82" s="74"/>
      <c r="K82" s="74"/>
      <c r="L82" s="1"/>
      <c r="M82" s="1"/>
      <c r="N82" s="1"/>
      <c r="O82" s="1"/>
      <c r="P82" s="1"/>
      <c r="Q82" s="1"/>
      <c r="R82" s="1"/>
      <c r="S82" s="1"/>
      <c r="T82" s="1"/>
      <c r="U82" s="1"/>
    </row>
  </sheetData>
  <sheetProtection algorithmName="SHA-512" hashValue="48vEuEYgirKn97xkP3pj1IkaSu8jD+yvIw2ahLfcghyEMf/Ph4mGU8j2nMQYav5vlbS+WlKcNSpXjKhL8CCX9Q==" saltValue="GFxcp2sD1OuTj/iZ8nSqjA==" spinCount="100000" sheet="1" objects="1" scenarios="1"/>
  <mergeCells count="34">
    <mergeCell ref="C14:C15"/>
    <mergeCell ref="D14:D15"/>
    <mergeCell ref="K13:N13"/>
    <mergeCell ref="P13:S13"/>
    <mergeCell ref="F13:I13"/>
    <mergeCell ref="F14:I14"/>
    <mergeCell ref="K14:N14"/>
    <mergeCell ref="P14:S14"/>
    <mergeCell ref="F12:I12"/>
    <mergeCell ref="K12:N12"/>
    <mergeCell ref="P12:S12"/>
    <mergeCell ref="F5:I5"/>
    <mergeCell ref="K5:N5"/>
    <mergeCell ref="K10:L10"/>
    <mergeCell ref="K11:L11"/>
    <mergeCell ref="L7:M7"/>
    <mergeCell ref="K8:L8"/>
    <mergeCell ref="K9:L9"/>
    <mergeCell ref="P6:S6"/>
    <mergeCell ref="Q7:R7"/>
    <mergeCell ref="P8:Q8"/>
    <mergeCell ref="P9:Q9"/>
    <mergeCell ref="C1:H2"/>
    <mergeCell ref="F10:G10"/>
    <mergeCell ref="F11:G11"/>
    <mergeCell ref="F4:S4"/>
    <mergeCell ref="P5:S5"/>
    <mergeCell ref="P10:Q10"/>
    <mergeCell ref="P11:Q11"/>
    <mergeCell ref="F6:I6"/>
    <mergeCell ref="G7:H7"/>
    <mergeCell ref="F8:G8"/>
    <mergeCell ref="F9:G9"/>
    <mergeCell ref="K6:N6"/>
  </mergeCells>
  <phoneticPr fontId="2" type="noConversion"/>
  <dataValidations xWindow="857" yWindow="348" count="5">
    <dataValidation type="date" allowBlank="1" showInputMessage="1" showErrorMessage="1" error="Please enter the date in DD/MM/YYYY format." promptTitle="Attention!" prompt="Please enter date in DD/MM/YYYY format." sqref="H11" xr:uid="{46146050-173A-423B-90A9-7198C5333DCF}">
      <formula1>44197</formula1>
      <formula2>45292</formula2>
    </dataValidation>
    <dataValidation type="list" errorStyle="information" allowBlank="1" showInputMessage="1" showErrorMessage="1" error="Please use the drop down list to select the date the clinic starts." sqref="R11 M11" xr:uid="{5BF4FDE6-CE23-4AC5-9151-F583456FA751}">
      <formula1>dates</formula1>
    </dataValidation>
    <dataValidation type="whole" allowBlank="1" showInputMessage="1" showErrorMessage="1" error="Please enter whole numbers only." sqref="Q16:Q67 L16:L67 G16:G67" xr:uid="{FE2B097B-89B8-455D-AE09-4175574FD614}">
      <formula1>0</formula1>
      <formula2>10000</formula2>
    </dataValidation>
    <dataValidation type="list" errorStyle="information" allowBlank="1" showInputMessage="1" showErrorMessage="1" error="Please select the dose schedule using the drop down list. " sqref="H10" xr:uid="{307F7969-AC55-4A15-B18D-78F3452FE591}">
      <formula1>weekset</formula1>
    </dataValidation>
    <dataValidation type="list" allowBlank="1" showInputMessage="1" showErrorMessage="1" error="Please select the dose schedule using the drop down list. " sqref="M10 R10" xr:uid="{44D293C6-A7B8-426B-AD90-23D6C0E2F6D5}">
      <formula1>weekset</formula1>
    </dataValidation>
  </dataValidations>
  <hyperlinks>
    <hyperlink ref="F4:S4" r:id="rId1" display="*The information in this spreadsheet is based on the ATAGI guidelines and is up to date as of the 4th February 2022 - please click here to view the guidelines hosted on the health.gov.au website." xr:uid="{49C92D74-13C3-4177-87DE-185C63E8AB7B}"/>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9D95D-FA7A-45C6-AB5C-2C4516A3EB73}">
  <sheetPr>
    <tabColor theme="7" tint="0.39997558519241921"/>
  </sheetPr>
  <dimension ref="A1:AJ82"/>
  <sheetViews>
    <sheetView showZeros="0" topLeftCell="A4" zoomScale="60" zoomScaleNormal="60" workbookViewId="0">
      <selection activeCell="AE16" sqref="AE16"/>
    </sheetView>
  </sheetViews>
  <sheetFormatPr defaultColWidth="0" defaultRowHeight="15" zeroHeight="1" x14ac:dyDescent="0.25"/>
  <cols>
    <col min="1" max="1" width="4.7109375" customWidth="1"/>
    <col min="2" max="2" width="2.85546875" customWidth="1"/>
    <col min="3" max="3" width="36.85546875" customWidth="1"/>
    <col min="4" max="4" width="30" customWidth="1"/>
    <col min="5" max="5" width="30" hidden="1" customWidth="1"/>
    <col min="6" max="10" width="30.7109375" customWidth="1"/>
    <col min="11" max="11" width="30.7109375" style="18" hidden="1" customWidth="1"/>
    <col min="12" max="12" width="30.7109375" style="18" customWidth="1"/>
    <col min="13" max="16" width="30.7109375" customWidth="1"/>
    <col min="17" max="17" width="30.7109375" hidden="1" customWidth="1"/>
    <col min="18" max="22" width="30.7109375" customWidth="1"/>
    <col min="23" max="23" width="30.7109375" hidden="1" customWidth="1"/>
    <col min="24" max="28" width="30.7109375" customWidth="1"/>
    <col min="29" max="29" width="3.85546875" hidden="1" customWidth="1"/>
    <col min="30" max="34" width="30.7109375" customWidth="1"/>
    <col min="35" max="36" width="9.140625" customWidth="1"/>
    <col min="37" max="16384" width="9.140625" hidden="1"/>
  </cols>
  <sheetData>
    <row r="1" spans="1:36" ht="31.5" hidden="1" x14ac:dyDescent="0.5">
      <c r="C1" s="209"/>
      <c r="D1" s="209"/>
      <c r="E1" s="209"/>
      <c r="F1" s="209"/>
      <c r="G1" s="209"/>
      <c r="H1" s="209"/>
      <c r="I1" s="200"/>
      <c r="K1" s="18" t="s">
        <v>12</v>
      </c>
      <c r="X1" s="1"/>
      <c r="Y1" s="1"/>
      <c r="Z1" s="1"/>
      <c r="AA1" s="1"/>
      <c r="AB1" s="1"/>
      <c r="AC1" s="1"/>
      <c r="AD1" s="1"/>
      <c r="AE1" s="1"/>
      <c r="AF1" s="1"/>
      <c r="AG1" s="1"/>
      <c r="AH1" s="1"/>
    </row>
    <row r="2" spans="1:36" ht="31.5" hidden="1" x14ac:dyDescent="0.5">
      <c r="C2" s="209"/>
      <c r="D2" s="209"/>
      <c r="E2" s="209"/>
      <c r="F2" s="209"/>
      <c r="G2" s="209"/>
      <c r="H2" s="209"/>
      <c r="I2" s="200"/>
      <c r="X2" s="1"/>
      <c r="Y2" s="1"/>
      <c r="Z2" s="1"/>
      <c r="AA2" s="1"/>
      <c r="AB2" s="1"/>
      <c r="AC2" s="1"/>
      <c r="AD2" s="1"/>
      <c r="AE2" s="1"/>
      <c r="AF2" s="1"/>
      <c r="AG2" s="1"/>
      <c r="AH2" s="1"/>
    </row>
    <row r="3" spans="1:36" hidden="1" x14ac:dyDescent="0.25">
      <c r="G3" s="19"/>
      <c r="X3" s="1"/>
      <c r="Y3" s="1"/>
      <c r="Z3" s="1"/>
      <c r="AA3" s="1"/>
      <c r="AB3" s="1"/>
      <c r="AC3" s="1"/>
      <c r="AD3" s="1"/>
      <c r="AE3" s="1"/>
      <c r="AF3" s="1"/>
      <c r="AG3" s="1"/>
      <c r="AH3" s="1"/>
    </row>
    <row r="4" spans="1:36" ht="57.75" customHeight="1" thickBot="1" x14ac:dyDescent="0.3">
      <c r="A4" s="1"/>
      <c r="B4" s="1"/>
      <c r="C4" s="136"/>
      <c r="D4" s="1"/>
      <c r="F4" s="274" t="s">
        <v>113</v>
      </c>
      <c r="G4" s="212"/>
      <c r="H4" s="212"/>
      <c r="I4" s="212"/>
      <c r="J4" s="212"/>
      <c r="K4" s="212"/>
      <c r="L4" s="212"/>
      <c r="M4" s="212"/>
      <c r="N4" s="212"/>
      <c r="O4" s="212"/>
      <c r="P4" s="212"/>
      <c r="Q4" s="212"/>
      <c r="R4" s="212"/>
      <c r="S4" s="212"/>
      <c r="T4" s="212"/>
      <c r="U4" s="212"/>
      <c r="V4" s="212"/>
      <c r="W4" s="1"/>
      <c r="X4" s="1"/>
      <c r="Y4" s="1"/>
      <c r="Z4" s="1"/>
      <c r="AA4" s="1"/>
      <c r="AB4" s="1"/>
      <c r="AC4" s="1"/>
      <c r="AD4" s="1"/>
      <c r="AE4" s="1"/>
      <c r="AF4" s="1"/>
      <c r="AG4" s="1"/>
      <c r="AH4" s="1"/>
      <c r="AI4" s="1"/>
      <c r="AJ4" s="1"/>
    </row>
    <row r="5" spans="1:36" s="22" customFormat="1" ht="30" customHeight="1" x14ac:dyDescent="0.25">
      <c r="A5" s="20"/>
      <c r="B5" s="21"/>
      <c r="C5" s="21"/>
      <c r="D5" s="21"/>
      <c r="F5" s="237" t="str">
        <f>IF(G7="",IF(H10="8 weeks","Pfizer - 8 weeks - Clinic 1","Pfizer - 3 weeks accelerated - Clinic 1"),IF(H10="8 weeks","Pfizer  - 8 weeks - "&amp;G7,"Pfizer  - 3 weeks accelerated - "&amp;G7))</f>
        <v>Pfizer - 8 weeks - Clinic 1</v>
      </c>
      <c r="G5" s="238"/>
      <c r="H5" s="238"/>
      <c r="I5" s="238"/>
      <c r="J5" s="239"/>
      <c r="K5" s="23"/>
      <c r="L5" s="240" t="str">
        <f>IF(M7="",IF(N10="8 weeks","Pfizer  - 8 weeks - Clinic 2","Pfizer  - 3 weeks accelerated - Clinic 2"),IF(N10="8 weeks","Pfizer  - 8 weeks - "&amp;M7,"Pfizer - 3 weeks accelerated - "&amp;M7))</f>
        <v>Pfizer  - 8 weeks - Clinic 2</v>
      </c>
      <c r="M5" s="241"/>
      <c r="N5" s="241"/>
      <c r="O5" s="241"/>
      <c r="P5" s="242"/>
      <c r="Q5" s="23"/>
      <c r="R5" s="213" t="str">
        <f>IF(S7="",IF(T10="8 weeks","Pfizer  - 8 weeks - Clinic 3","Pfizer  - 3 weeks accelerated - Clinic 3"),IF(T10="8 weeks","Pfizer  - 8 weeks - "&amp;S7,"Pfizer  - 3 weeks accelerated - "&amp;S7))</f>
        <v>Pfizer  - 8 weeks - Clinic 3</v>
      </c>
      <c r="S5" s="214"/>
      <c r="T5" s="214"/>
      <c r="U5" s="214"/>
      <c r="V5" s="215"/>
      <c r="W5" s="23"/>
      <c r="X5" s="278" t="str">
        <f>IF(Y7="",IF(Z10="8 weeks","Pfizer  - 8 weeks - Clinic 4","Pfizer  - 3 weeks accelerated - Clinic 4"),IF(Z10="8 weeks","Pfizer - 8 weeks - "&amp;Y7,"Pfizer  - 3 weeks accelerated - "&amp;Y7))</f>
        <v>Pfizer  - 8 weeks - Clinic 4</v>
      </c>
      <c r="Y5" s="279"/>
      <c r="Z5" s="279"/>
      <c r="AA5" s="279"/>
      <c r="AB5" s="280"/>
      <c r="AC5" s="23"/>
      <c r="AD5" s="237" t="str">
        <f>IF(AE7="",IF(AF10="8 weeks","Pfizer  - 8 weeks - Clinic 5","Pfizer  - 3 weeks accelerated - Clinic 5"),IF(AF10="8 weeks","Pfizer  - 8 weeks - "&amp;AE7,"Pfizer  - 3 weeks accelerated - "&amp;AE7))</f>
        <v>Pfizer  - 8 weeks - Clinic 5</v>
      </c>
      <c r="AE5" s="238"/>
      <c r="AF5" s="238"/>
      <c r="AG5" s="238"/>
      <c r="AH5" s="239"/>
      <c r="AI5" s="21"/>
      <c r="AJ5" s="21"/>
    </row>
    <row r="6" spans="1:36" s="22" customFormat="1" ht="30" customHeight="1" thickBot="1" x14ac:dyDescent="0.3">
      <c r="A6" s="20"/>
      <c r="B6" s="21"/>
      <c r="C6" s="21"/>
      <c r="D6" s="21"/>
      <c r="F6" s="218" t="s">
        <v>13</v>
      </c>
      <c r="G6" s="219"/>
      <c r="H6" s="219"/>
      <c r="I6" s="219"/>
      <c r="J6" s="220"/>
      <c r="K6" s="23"/>
      <c r="L6" s="225" t="s">
        <v>13</v>
      </c>
      <c r="M6" s="226"/>
      <c r="N6" s="226"/>
      <c r="O6" s="226"/>
      <c r="P6" s="227"/>
      <c r="Q6" s="23"/>
      <c r="R6" s="247" t="s">
        <v>13</v>
      </c>
      <c r="S6" s="248"/>
      <c r="T6" s="248"/>
      <c r="U6" s="248"/>
      <c r="V6" s="249"/>
      <c r="W6" s="23"/>
      <c r="X6" s="275" t="s">
        <v>13</v>
      </c>
      <c r="Y6" s="276"/>
      <c r="Z6" s="276"/>
      <c r="AA6" s="276"/>
      <c r="AB6" s="277"/>
      <c r="AC6" s="23"/>
      <c r="AD6" s="218" t="s">
        <v>13</v>
      </c>
      <c r="AE6" s="219"/>
      <c r="AF6" s="219"/>
      <c r="AG6" s="219"/>
      <c r="AH6" s="220"/>
      <c r="AI6" s="21"/>
      <c r="AJ6" s="21"/>
    </row>
    <row r="7" spans="1:36" s="22" customFormat="1" ht="30" customHeight="1" thickTop="1" thickBot="1" x14ac:dyDescent="0.3">
      <c r="A7" s="20"/>
      <c r="B7" s="21"/>
      <c r="C7" s="21"/>
      <c r="D7" s="21"/>
      <c r="F7" s="24"/>
      <c r="G7" s="221"/>
      <c r="H7" s="222"/>
      <c r="I7" s="124"/>
      <c r="J7" s="25"/>
      <c r="K7" s="23"/>
      <c r="L7" s="26"/>
      <c r="M7" s="221"/>
      <c r="N7" s="222"/>
      <c r="O7" s="126"/>
      <c r="P7" s="27"/>
      <c r="Q7" s="23"/>
      <c r="R7" s="28"/>
      <c r="S7" s="221"/>
      <c r="T7" s="222"/>
      <c r="U7" s="128"/>
      <c r="V7" s="29"/>
      <c r="W7" s="23"/>
      <c r="X7" s="77"/>
      <c r="Y7" s="221"/>
      <c r="Z7" s="222"/>
      <c r="AA7" s="130"/>
      <c r="AB7" s="78"/>
      <c r="AC7" s="23"/>
      <c r="AD7" s="24"/>
      <c r="AE7" s="221"/>
      <c r="AF7" s="222"/>
      <c r="AG7" s="124"/>
      <c r="AH7" s="25"/>
      <c r="AI7" s="21"/>
      <c r="AJ7" s="21"/>
    </row>
    <row r="8" spans="1:36" s="22" customFormat="1" ht="30" customHeight="1" thickTop="1" thickBot="1" x14ac:dyDescent="0.3">
      <c r="A8" s="20"/>
      <c r="B8" s="21"/>
      <c r="C8" s="21"/>
      <c r="D8" s="21"/>
      <c r="F8" s="223" t="s">
        <v>14</v>
      </c>
      <c r="G8" s="224"/>
      <c r="H8" s="75"/>
      <c r="I8" s="124"/>
      <c r="J8" s="25"/>
      <c r="K8" s="23"/>
      <c r="L8" s="245" t="s">
        <v>14</v>
      </c>
      <c r="M8" s="246"/>
      <c r="N8" s="75"/>
      <c r="O8" s="126"/>
      <c r="P8" s="27"/>
      <c r="Q8" s="23"/>
      <c r="R8" s="250" t="s">
        <v>14</v>
      </c>
      <c r="S8" s="251"/>
      <c r="T8" s="75"/>
      <c r="U8" s="128"/>
      <c r="V8" s="29"/>
      <c r="W8" s="23"/>
      <c r="X8" s="281" t="s">
        <v>14</v>
      </c>
      <c r="Y8" s="282"/>
      <c r="Z8" s="75"/>
      <c r="AA8" s="130"/>
      <c r="AB8" s="78"/>
      <c r="AC8" s="23"/>
      <c r="AD8" s="223" t="s">
        <v>14</v>
      </c>
      <c r="AE8" s="224"/>
      <c r="AF8" s="75"/>
      <c r="AG8" s="124"/>
      <c r="AH8" s="25"/>
      <c r="AI8" s="21"/>
      <c r="AJ8" s="21"/>
    </row>
    <row r="9" spans="1:36" s="22" customFormat="1" ht="30" customHeight="1" thickTop="1" thickBot="1" x14ac:dyDescent="0.3">
      <c r="A9" s="20"/>
      <c r="B9" s="21"/>
      <c r="C9" s="21"/>
      <c r="D9" s="21"/>
      <c r="F9" s="223" t="s">
        <v>15</v>
      </c>
      <c r="G9" s="224"/>
      <c r="H9" s="75"/>
      <c r="I9" s="124"/>
      <c r="J9" s="25"/>
      <c r="K9" s="23"/>
      <c r="L9" s="245" t="s">
        <v>15</v>
      </c>
      <c r="M9" s="246"/>
      <c r="N9" s="75"/>
      <c r="O9" s="126"/>
      <c r="P9" s="27"/>
      <c r="Q9" s="23"/>
      <c r="R9" s="250" t="s">
        <v>15</v>
      </c>
      <c r="S9" s="251"/>
      <c r="T9" s="75"/>
      <c r="U9" s="128"/>
      <c r="V9" s="29"/>
      <c r="W9" s="23"/>
      <c r="X9" s="281" t="s">
        <v>15</v>
      </c>
      <c r="Y9" s="282"/>
      <c r="Z9" s="75"/>
      <c r="AA9" s="130"/>
      <c r="AB9" s="78"/>
      <c r="AC9" s="23"/>
      <c r="AD9" s="223" t="s">
        <v>15</v>
      </c>
      <c r="AE9" s="224"/>
      <c r="AF9" s="75"/>
      <c r="AG9" s="124"/>
      <c r="AH9" s="25"/>
      <c r="AI9" s="21"/>
      <c r="AJ9" s="21"/>
    </row>
    <row r="10" spans="1:36" ht="16.5" thickTop="1" thickBot="1" x14ac:dyDescent="0.3">
      <c r="A10" s="1"/>
      <c r="B10" s="1"/>
      <c r="C10" s="1"/>
      <c r="D10" s="1"/>
      <c r="F10" s="283" t="s">
        <v>24</v>
      </c>
      <c r="G10" s="284"/>
      <c r="H10" s="154" t="s">
        <v>33</v>
      </c>
      <c r="I10" s="135"/>
      <c r="J10" s="2"/>
      <c r="K10" s="3"/>
      <c r="L10" s="285" t="s">
        <v>24</v>
      </c>
      <c r="M10" s="286"/>
      <c r="N10" s="12" t="s">
        <v>33</v>
      </c>
      <c r="O10" s="111"/>
      <c r="P10" s="4"/>
      <c r="Q10" s="3"/>
      <c r="R10" s="287" t="s">
        <v>24</v>
      </c>
      <c r="S10" s="288"/>
      <c r="T10" s="154" t="s">
        <v>33</v>
      </c>
      <c r="U10" s="134"/>
      <c r="V10" s="5"/>
      <c r="W10" s="3"/>
      <c r="X10" s="289" t="s">
        <v>24</v>
      </c>
      <c r="Y10" s="290"/>
      <c r="Z10" s="12" t="s">
        <v>33</v>
      </c>
      <c r="AA10" s="115"/>
      <c r="AB10" s="11"/>
      <c r="AC10" s="3"/>
      <c r="AD10" s="283" t="s">
        <v>24</v>
      </c>
      <c r="AE10" s="284"/>
      <c r="AF10" s="154" t="s">
        <v>33</v>
      </c>
      <c r="AG10" s="135"/>
      <c r="AH10" s="2"/>
      <c r="AI10" s="1"/>
      <c r="AJ10" s="1"/>
    </row>
    <row r="11" spans="1:36" ht="16.5" thickTop="1" thickBot="1" x14ac:dyDescent="0.3">
      <c r="A11" s="1"/>
      <c r="B11" s="1"/>
      <c r="C11" s="1"/>
      <c r="D11" s="1"/>
      <c r="F11" s="210" t="s">
        <v>34</v>
      </c>
      <c r="G11" s="211"/>
      <c r="H11" s="6"/>
      <c r="I11" s="125"/>
      <c r="J11" s="2"/>
      <c r="K11" s="3"/>
      <c r="L11" s="243" t="s">
        <v>25</v>
      </c>
      <c r="M11" s="244"/>
      <c r="N11" s="6"/>
      <c r="O11" s="127"/>
      <c r="P11" s="4"/>
      <c r="Q11" s="3"/>
      <c r="R11" s="216" t="s">
        <v>29</v>
      </c>
      <c r="S11" s="288"/>
      <c r="T11" s="6"/>
      <c r="U11" s="129"/>
      <c r="V11" s="5"/>
      <c r="W11" s="3"/>
      <c r="X11" s="303" t="s">
        <v>30</v>
      </c>
      <c r="Y11" s="290"/>
      <c r="Z11" s="6"/>
      <c r="AA11" s="131"/>
      <c r="AB11" s="11"/>
      <c r="AC11" s="3"/>
      <c r="AD11" s="283" t="s">
        <v>31</v>
      </c>
      <c r="AE11" s="284"/>
      <c r="AF11" s="6"/>
      <c r="AG11" s="125"/>
      <c r="AH11" s="2"/>
      <c r="AI11" s="1"/>
      <c r="AJ11" s="1"/>
    </row>
    <row r="12" spans="1:36" ht="21" customHeight="1" thickTop="1" x14ac:dyDescent="0.25">
      <c r="A12" s="1"/>
      <c r="B12" s="1"/>
      <c r="C12" s="1"/>
      <c r="D12" s="1"/>
      <c r="F12" s="291"/>
      <c r="G12" s="292"/>
      <c r="H12" s="292"/>
      <c r="I12" s="292"/>
      <c r="J12" s="293"/>
      <c r="K12" s="3"/>
      <c r="L12" s="294"/>
      <c r="M12" s="295"/>
      <c r="N12" s="295"/>
      <c r="O12" s="295"/>
      <c r="P12" s="296"/>
      <c r="Q12" s="3"/>
      <c r="R12" s="297"/>
      <c r="S12" s="298"/>
      <c r="T12" s="298"/>
      <c r="U12" s="298"/>
      <c r="V12" s="299"/>
      <c r="W12" s="3"/>
      <c r="X12" s="300"/>
      <c r="Y12" s="301"/>
      <c r="Z12" s="301"/>
      <c r="AA12" s="301"/>
      <c r="AB12" s="302"/>
      <c r="AC12" s="3"/>
      <c r="AD12" s="291"/>
      <c r="AE12" s="292"/>
      <c r="AF12" s="292"/>
      <c r="AG12" s="292"/>
      <c r="AH12" s="293"/>
      <c r="AI12" s="1"/>
      <c r="AJ12" s="1"/>
    </row>
    <row r="13" spans="1:36" ht="15.75" thickBot="1" x14ac:dyDescent="0.3">
      <c r="A13" s="1"/>
      <c r="B13" s="1"/>
      <c r="C13" s="1"/>
      <c r="D13" s="1"/>
      <c r="F13" s="291"/>
      <c r="G13" s="292"/>
      <c r="H13" s="292"/>
      <c r="I13" s="292"/>
      <c r="J13" s="293"/>
      <c r="K13" s="3"/>
      <c r="L13" s="294"/>
      <c r="M13" s="295"/>
      <c r="N13" s="295"/>
      <c r="O13" s="295"/>
      <c r="P13" s="296"/>
      <c r="Q13" s="3"/>
      <c r="R13" s="297"/>
      <c r="S13" s="298"/>
      <c r="T13" s="298"/>
      <c r="U13" s="298"/>
      <c r="V13" s="299"/>
      <c r="W13" s="3"/>
      <c r="X13" s="300"/>
      <c r="Y13" s="301"/>
      <c r="Z13" s="301"/>
      <c r="AA13" s="301"/>
      <c r="AB13" s="302"/>
      <c r="AC13" s="3"/>
      <c r="AD13" s="291"/>
      <c r="AE13" s="292"/>
      <c r="AF13" s="292"/>
      <c r="AG13" s="292"/>
      <c r="AH13" s="293"/>
      <c r="AI13" s="1"/>
      <c r="AJ13" s="1"/>
    </row>
    <row r="14" spans="1:36" x14ac:dyDescent="0.25">
      <c r="A14" s="1"/>
      <c r="B14" s="1"/>
      <c r="C14" s="252" t="s">
        <v>20</v>
      </c>
      <c r="D14" s="254" t="s">
        <v>21</v>
      </c>
      <c r="E14" s="31"/>
      <c r="F14" s="265" t="s">
        <v>26</v>
      </c>
      <c r="G14" s="266"/>
      <c r="H14" s="266"/>
      <c r="I14" s="266"/>
      <c r="J14" s="267"/>
      <c r="K14" s="3"/>
      <c r="L14" s="268" t="s">
        <v>26</v>
      </c>
      <c r="M14" s="269"/>
      <c r="N14" s="269"/>
      <c r="O14" s="269"/>
      <c r="P14" s="270"/>
      <c r="Q14" s="3"/>
      <c r="R14" s="271" t="s">
        <v>26</v>
      </c>
      <c r="S14" s="272"/>
      <c r="T14" s="272"/>
      <c r="U14" s="272"/>
      <c r="V14" s="273"/>
      <c r="W14" s="3"/>
      <c r="X14" s="306" t="s">
        <v>26</v>
      </c>
      <c r="Y14" s="307"/>
      <c r="Z14" s="307"/>
      <c r="AA14" s="307"/>
      <c r="AB14" s="308"/>
      <c r="AC14" s="3"/>
      <c r="AD14" s="265" t="s">
        <v>26</v>
      </c>
      <c r="AE14" s="266"/>
      <c r="AF14" s="266"/>
      <c r="AG14" s="266"/>
      <c r="AH14" s="267"/>
      <c r="AI14" s="1"/>
      <c r="AJ14" s="1"/>
    </row>
    <row r="15" spans="1:36" ht="15.75" thickBot="1" x14ac:dyDescent="0.3">
      <c r="A15" s="1"/>
      <c r="B15" s="1"/>
      <c r="C15" s="304"/>
      <c r="D15" s="305"/>
      <c r="E15" s="32"/>
      <c r="F15" s="79" t="str">
        <f>IF(H8="","Dose 1","Dose 1 - "&amp;H8)</f>
        <v>Dose 1</v>
      </c>
      <c r="G15" s="90" t="s">
        <v>23</v>
      </c>
      <c r="H15" s="80" t="str">
        <f>IF(H9="","Dose 2","Dose 2 - "&amp;H9)</f>
        <v>Dose 2</v>
      </c>
      <c r="I15" s="34" t="s">
        <v>23</v>
      </c>
      <c r="J15" s="122" t="s">
        <v>35</v>
      </c>
      <c r="K15" s="37"/>
      <c r="L15" s="38" t="str">
        <f>IF(N8="","Dose 1","Dose 1 - "&amp;N8)</f>
        <v>Dose 1</v>
      </c>
      <c r="M15" s="81" t="s">
        <v>23</v>
      </c>
      <c r="N15" s="82" t="str">
        <f>IF(N9="","Dose 2","Dose 2 - "&amp;N9)</f>
        <v>Dose 2</v>
      </c>
      <c r="O15" s="39" t="s">
        <v>23</v>
      </c>
      <c r="P15" s="140" t="s">
        <v>35</v>
      </c>
      <c r="Q15" s="86"/>
      <c r="R15" s="83" t="str">
        <f>IF(T8="","Dose 1","Dose 1 - "&amp;T8)</f>
        <v>Dose 1</v>
      </c>
      <c r="S15" s="84" t="s">
        <v>23</v>
      </c>
      <c r="T15" s="85" t="str">
        <f>IF(T9="","Dose 2","Dose 2 - "&amp;T9)</f>
        <v>Dose 2</v>
      </c>
      <c r="U15" s="44" t="s">
        <v>23</v>
      </c>
      <c r="V15" s="117" t="s">
        <v>35</v>
      </c>
      <c r="W15" s="86"/>
      <c r="X15" s="87" t="str">
        <f>IF(Z8="","Dose 1","Dose 1 - "&amp;Z8)</f>
        <v>Dose 1</v>
      </c>
      <c r="Y15" s="88" t="s">
        <v>23</v>
      </c>
      <c r="Z15" s="89" t="str">
        <f>IF(Z9="","Dose 2","Dose 2 - "&amp;Z9)</f>
        <v>Dose 2</v>
      </c>
      <c r="AA15" s="144" t="s">
        <v>23</v>
      </c>
      <c r="AB15" s="143" t="s">
        <v>35</v>
      </c>
      <c r="AC15" s="86"/>
      <c r="AD15" s="79" t="str">
        <f>IF(AF8="","Dose 1","Dose 1 - "&amp;AF8)</f>
        <v>Dose 1</v>
      </c>
      <c r="AE15" s="90" t="s">
        <v>23</v>
      </c>
      <c r="AF15" s="80" t="str">
        <f>IF(AF9="","Dose 2","Dose 2 - "&amp;AF9)</f>
        <v>Dose 2</v>
      </c>
      <c r="AG15" s="34" t="s">
        <v>23</v>
      </c>
      <c r="AH15" s="122" t="s">
        <v>35</v>
      </c>
      <c r="AI15" s="1"/>
      <c r="AJ15" s="1"/>
    </row>
    <row r="16" spans="1:36" x14ac:dyDescent="0.25">
      <c r="A16" s="1"/>
      <c r="B16" s="1"/>
      <c r="C16" s="48">
        <f>SUM(G16,I16:J16,M16,O16:P16,S16,U16:V16,Y16,AA16:AB16,AE16,AG16:AH16)</f>
        <v>0</v>
      </c>
      <c r="D16" s="49" t="str">
        <f>IF(H11="","",H11)</f>
        <v/>
      </c>
      <c r="E16" s="50">
        <v>1</v>
      </c>
      <c r="F16" s="58" t="str">
        <f>"Week " &amp; (E16)</f>
        <v>Week 1</v>
      </c>
      <c r="G16" s="15"/>
      <c r="H16" s="52"/>
      <c r="I16" s="155"/>
      <c r="J16" s="150"/>
      <c r="K16" s="105">
        <f>IF(N11=$D16,1,"")</f>
        <v>1</v>
      </c>
      <c r="L16" s="106" t="str">
        <f t="shared" ref="L16:L67" si="0">IF(K16="","",$K$1&amp;K16)</f>
        <v>Week 1</v>
      </c>
      <c r="M16" s="14"/>
      <c r="N16" s="52"/>
      <c r="O16" s="155"/>
      <c r="P16" s="150"/>
      <c r="Q16" s="105">
        <f>IF(T11=$D16,1,"")</f>
        <v>1</v>
      </c>
      <c r="R16" s="58" t="str">
        <f>IF(Q16="","",$K$1&amp;Q16)</f>
        <v>Week 1</v>
      </c>
      <c r="S16" s="14"/>
      <c r="T16" s="52"/>
      <c r="U16" s="155"/>
      <c r="V16" s="150"/>
      <c r="W16" s="105">
        <f>IF(Z11=$D16,1,"")</f>
        <v>1</v>
      </c>
      <c r="X16" s="58" t="str">
        <f t="shared" ref="X16:X67" si="1">IF(W16="","",$K$1&amp;W16)</f>
        <v>Week 1</v>
      </c>
      <c r="Y16" s="14"/>
      <c r="Z16" s="52"/>
      <c r="AA16" s="155"/>
      <c r="AB16" s="150"/>
      <c r="AC16" s="105">
        <f>IF(AF11=$D16,1,"")</f>
        <v>1</v>
      </c>
      <c r="AD16" s="58" t="str">
        <f t="shared" ref="AD16:AD67" si="2">IF(AC16="","",$K$1&amp;AC16)</f>
        <v>Week 1</v>
      </c>
      <c r="AE16" s="14"/>
      <c r="AF16" s="52"/>
      <c r="AG16" s="155"/>
      <c r="AH16" s="150"/>
      <c r="AI16" s="1"/>
      <c r="AJ16" s="1"/>
    </row>
    <row r="17" spans="1:36" x14ac:dyDescent="0.25">
      <c r="A17" s="1"/>
      <c r="B17" s="1"/>
      <c r="C17" s="59">
        <f t="shared" ref="C17:C75" si="3">SUM(G17,I17:J17,M17,O17:P17,S17,U17:V17,Y17,AA17:AB17,AE17,AG17:AH17)</f>
        <v>0</v>
      </c>
      <c r="D17" s="60" t="str">
        <f>IF(D16="","",D16+7)</f>
        <v/>
      </c>
      <c r="E17" s="50">
        <v>2</v>
      </c>
      <c r="F17" s="61" t="str">
        <f t="shared" ref="F17:F67" si="4">"Week " &amp; (E17)</f>
        <v>Week 2</v>
      </c>
      <c r="G17" s="15"/>
      <c r="H17" s="62"/>
      <c r="I17" s="156"/>
      <c r="J17" s="151"/>
      <c r="K17" s="105">
        <f>IF(K16="",IF(N11=$D17,$E16,""),K16+1)</f>
        <v>2</v>
      </c>
      <c r="L17" s="107" t="str">
        <f t="shared" si="0"/>
        <v>Week 2</v>
      </c>
      <c r="M17" s="15"/>
      <c r="N17" s="62"/>
      <c r="O17" s="156"/>
      <c r="P17" s="151"/>
      <c r="Q17" s="105">
        <f>IF(Q16="",IF(T11=$D17,$E16,""),Q16+1)</f>
        <v>2</v>
      </c>
      <c r="R17" s="61" t="str">
        <f t="shared" ref="R17:R67" si="5">IF(Q17="","",$K$1&amp;Q17)</f>
        <v>Week 2</v>
      </c>
      <c r="S17" s="15"/>
      <c r="T17" s="62"/>
      <c r="U17" s="156"/>
      <c r="V17" s="151"/>
      <c r="W17" s="105">
        <f>IF(W16="",IF(Z11=$D17,$E16,""),W16+1)</f>
        <v>2</v>
      </c>
      <c r="X17" s="61" t="str">
        <f t="shared" si="1"/>
        <v>Week 2</v>
      </c>
      <c r="Y17" s="15"/>
      <c r="Z17" s="62"/>
      <c r="AA17" s="156"/>
      <c r="AB17" s="151"/>
      <c r="AC17" s="105">
        <f>IF(AC16="",IF(AF11=$D17,$E16,""),AC16+1)</f>
        <v>2</v>
      </c>
      <c r="AD17" s="61" t="str">
        <f t="shared" si="2"/>
        <v>Week 2</v>
      </c>
      <c r="AE17" s="15"/>
      <c r="AF17" s="62"/>
      <c r="AG17" s="156"/>
      <c r="AH17" s="151"/>
      <c r="AI17" s="1"/>
      <c r="AJ17" s="1"/>
    </row>
    <row r="18" spans="1:36" x14ac:dyDescent="0.25">
      <c r="A18" s="1"/>
      <c r="B18" s="1"/>
      <c r="C18" s="59">
        <f t="shared" si="3"/>
        <v>0</v>
      </c>
      <c r="D18" s="60" t="str">
        <f t="shared" ref="D18:D78" si="6">IF(D17="","",D17+7)</f>
        <v/>
      </c>
      <c r="E18" s="50">
        <v>3</v>
      </c>
      <c r="F18" s="61" t="str">
        <f t="shared" si="4"/>
        <v>Week 3</v>
      </c>
      <c r="G18" s="15"/>
      <c r="H18" s="62"/>
      <c r="I18" s="156"/>
      <c r="J18" s="151"/>
      <c r="K18" s="105">
        <f>IF(K17="",IF(N11=$D18,$E16,""),K17+1)</f>
        <v>3</v>
      </c>
      <c r="L18" s="107" t="str">
        <f t="shared" si="0"/>
        <v>Week 3</v>
      </c>
      <c r="M18" s="15"/>
      <c r="N18" s="62"/>
      <c r="O18" s="156"/>
      <c r="P18" s="151"/>
      <c r="Q18" s="105">
        <f>IF(Q17="",IF(T11=$D18,$E16,""),Q17+1)</f>
        <v>3</v>
      </c>
      <c r="R18" s="61" t="str">
        <f t="shared" si="5"/>
        <v>Week 3</v>
      </c>
      <c r="S18" s="15"/>
      <c r="T18" s="62"/>
      <c r="U18" s="156"/>
      <c r="V18" s="151"/>
      <c r="W18" s="105">
        <f>IF(W17="",IF(Z11=$D18,$E16,""),W17+1)</f>
        <v>3</v>
      </c>
      <c r="X18" s="61" t="str">
        <f t="shared" si="1"/>
        <v>Week 3</v>
      </c>
      <c r="Y18" s="15"/>
      <c r="Z18" s="62"/>
      <c r="AA18" s="156"/>
      <c r="AB18" s="151"/>
      <c r="AC18" s="105">
        <f>IF(AC17="",IF(AF11=$D18,$E16,""),AC17+1)</f>
        <v>3</v>
      </c>
      <c r="AD18" s="61" t="str">
        <f t="shared" si="2"/>
        <v>Week 3</v>
      </c>
      <c r="AE18" s="15"/>
      <c r="AF18" s="62"/>
      <c r="AG18" s="156"/>
      <c r="AH18" s="151"/>
      <c r="AI18" s="1"/>
      <c r="AJ18" s="1"/>
    </row>
    <row r="19" spans="1:36" x14ac:dyDescent="0.25">
      <c r="A19" s="1"/>
      <c r="B19" s="1"/>
      <c r="C19" s="59">
        <f t="shared" si="3"/>
        <v>0</v>
      </c>
      <c r="D19" s="60" t="str">
        <f t="shared" si="6"/>
        <v/>
      </c>
      <c r="E19" s="50">
        <v>4</v>
      </c>
      <c r="F19" s="61" t="str">
        <f t="shared" si="4"/>
        <v>Week 4</v>
      </c>
      <c r="G19" s="15"/>
      <c r="H19" s="62" t="str">
        <f>IF(H10="3 weeks (accelerated)",F16,"")</f>
        <v/>
      </c>
      <c r="I19" s="156" t="str">
        <f>IF(H10="3 weeks (accelerated)",G16,IF(H10="4 weeks",G16,""))</f>
        <v/>
      </c>
      <c r="J19" s="151"/>
      <c r="K19" s="108">
        <f>IF(K18="",IF(N11=$D19,$E16,""),K18+1)</f>
        <v>4</v>
      </c>
      <c r="L19" s="61" t="str">
        <f t="shared" si="0"/>
        <v>Week 4</v>
      </c>
      <c r="M19" s="15"/>
      <c r="N19" s="62" t="str">
        <f>IF(N10="3 weeks (accelerated)",L16,"")</f>
        <v/>
      </c>
      <c r="O19" s="156" t="str">
        <f>IF(N10="3 weeks (accelerated)",M16,IF(N10="4 weeks",M16,""))</f>
        <v/>
      </c>
      <c r="P19" s="151"/>
      <c r="Q19" s="108">
        <f>IF(Q18="",IF(T11=$D19,$E16,""),Q18+1)</f>
        <v>4</v>
      </c>
      <c r="R19" s="107" t="str">
        <f t="shared" si="5"/>
        <v>Week 4</v>
      </c>
      <c r="S19" s="15"/>
      <c r="T19" s="62" t="str">
        <f>IF(T10="3 weeks (accelerated)",R16,"")</f>
        <v/>
      </c>
      <c r="U19" s="156" t="str">
        <f>IF(T10="3 weeks (accelerated)",S16,IF(T10="4 weeks",S16,""))</f>
        <v/>
      </c>
      <c r="V19" s="151"/>
      <c r="W19" s="108">
        <f>IF(W18="",IF(Z11=$D19,$E16,""),W18+1)</f>
        <v>4</v>
      </c>
      <c r="X19" s="107" t="str">
        <f t="shared" si="1"/>
        <v>Week 4</v>
      </c>
      <c r="Y19" s="15"/>
      <c r="Z19" s="62" t="str">
        <f>IF(Z10="3 weeks (accelerated)",X16,"")</f>
        <v/>
      </c>
      <c r="AA19" s="156" t="str">
        <f>IF(Z10="3 weeks (accelerated)",Y16,IF(Z10="4 weeks",Y16,""))</f>
        <v/>
      </c>
      <c r="AB19" s="151"/>
      <c r="AC19" s="108">
        <f>IF(AC18="",IF(AF11=$D19,$E16,""),AC18+1)</f>
        <v>4</v>
      </c>
      <c r="AD19" s="107" t="str">
        <f t="shared" si="2"/>
        <v>Week 4</v>
      </c>
      <c r="AE19" s="15"/>
      <c r="AF19" s="62" t="str">
        <f>IF(AF10="3 weeks (accelerated)",AD16,"")</f>
        <v/>
      </c>
      <c r="AG19" s="156" t="str">
        <f>IF(AF10="3 weeks (accelerated)",AE16,IF(AF10="4 weeks",AE16,""))</f>
        <v/>
      </c>
      <c r="AH19" s="151"/>
      <c r="AI19" s="1"/>
      <c r="AJ19" s="1"/>
    </row>
    <row r="20" spans="1:36" x14ac:dyDescent="0.25">
      <c r="A20" s="1"/>
      <c r="B20" s="1"/>
      <c r="C20" s="59">
        <f t="shared" si="3"/>
        <v>0</v>
      </c>
      <c r="D20" s="60" t="str">
        <f t="shared" si="6"/>
        <v/>
      </c>
      <c r="E20" s="50">
        <v>5</v>
      </c>
      <c r="F20" s="61" t="str">
        <f t="shared" si="4"/>
        <v>Week 5</v>
      </c>
      <c r="G20" s="15"/>
      <c r="H20" s="62" t="str">
        <f>IF(H10="3 weeks (accelerated)",F17,IF(H10="4 weeks",F16,""))</f>
        <v/>
      </c>
      <c r="I20" s="156" t="str">
        <f>IF(H10="3 weeks (accelerated)",G17,IF(H10="4 weeks",G16,""))</f>
        <v/>
      </c>
      <c r="J20" s="151"/>
      <c r="K20" s="108">
        <f>IF(K19="",IF(N11=$D20,$E16,""),K19+1)</f>
        <v>5</v>
      </c>
      <c r="L20" s="61" t="str">
        <f t="shared" si="0"/>
        <v>Week 5</v>
      </c>
      <c r="M20" s="15"/>
      <c r="N20" s="62" t="str">
        <f>IF(N10="3 weeks (accelerated)",L17,IF(N10="4 weeks",L16,""))</f>
        <v/>
      </c>
      <c r="O20" s="156" t="str">
        <f>IF(N10="3 weeks (accelerated)",M17,IF(N10="4 weeks",M16,""))</f>
        <v/>
      </c>
      <c r="P20" s="151"/>
      <c r="Q20" s="108">
        <f>IF(Q19="",IF(T11=$D20,$E16,""),Q19+1)</f>
        <v>5</v>
      </c>
      <c r="R20" s="107" t="str">
        <f t="shared" si="5"/>
        <v>Week 5</v>
      </c>
      <c r="S20" s="15"/>
      <c r="T20" s="62" t="str">
        <f>IF(T10="3 weeks (accelerated)",R17,IF(T10="4 weeks",R16,""))</f>
        <v/>
      </c>
      <c r="U20" s="156" t="str">
        <f>IF(T10="3 weeks (accelerated)",S17,IF(T10="4 weeks",S16,""))</f>
        <v/>
      </c>
      <c r="V20" s="151"/>
      <c r="W20" s="108">
        <f>IF(W19="",IF(Z11=$D20,$E16,""),W19+1)</f>
        <v>5</v>
      </c>
      <c r="X20" s="107" t="str">
        <f t="shared" si="1"/>
        <v>Week 5</v>
      </c>
      <c r="Y20" s="15"/>
      <c r="Z20" s="62" t="str">
        <f>IF(Z10="3 weeks (accelerated)",X17,IF(Z10="4 weeks",X16,""))</f>
        <v/>
      </c>
      <c r="AA20" s="156" t="str">
        <f>IF(Z10="3 weeks (accelerated)",Y17,IF(Z10="4 weeks",Y16,""))</f>
        <v/>
      </c>
      <c r="AB20" s="151"/>
      <c r="AC20" s="108">
        <f>IF(AC19="",IF(AF11=$D20,$E16,""),AC19+1)</f>
        <v>5</v>
      </c>
      <c r="AD20" s="107" t="str">
        <f t="shared" si="2"/>
        <v>Week 5</v>
      </c>
      <c r="AE20" s="15"/>
      <c r="AF20" s="62" t="str">
        <f>IF(AF10="3 weeks (accelerated)",AD17,IF(AF10="4 weeks",AD16,""))</f>
        <v/>
      </c>
      <c r="AG20" s="156" t="str">
        <f>IF(AF10="3 weeks (accelerated)",AE17,IF(AF10="4 weeks",AE16,""))</f>
        <v/>
      </c>
      <c r="AH20" s="151"/>
      <c r="AI20" s="1"/>
      <c r="AJ20" s="1"/>
    </row>
    <row r="21" spans="1:36" x14ac:dyDescent="0.25">
      <c r="A21" s="1"/>
      <c r="B21" s="1"/>
      <c r="C21" s="59">
        <f t="shared" si="3"/>
        <v>0</v>
      </c>
      <c r="D21" s="60" t="str">
        <f t="shared" si="6"/>
        <v/>
      </c>
      <c r="E21" s="50">
        <v>6</v>
      </c>
      <c r="F21" s="61" t="str">
        <f t="shared" si="4"/>
        <v>Week 6</v>
      </c>
      <c r="G21" s="15"/>
      <c r="H21" s="62" t="str">
        <f>IF(H10="3 weeks (accelerated)",F18,IF(H10="4 weeks",F17,IF(H10="5 weeks",F16,"")))</f>
        <v/>
      </c>
      <c r="I21" s="156" t="str">
        <f>IF(H10="3 weeks (accelerated)",G18,IF(H10="4 weeks",G17,IF(H10="5 weeks",G16,"")))</f>
        <v/>
      </c>
      <c r="J21" s="151"/>
      <c r="K21" s="108">
        <f>IF(K20="",IF(N11=$D21,$E16,""),K20+1)</f>
        <v>6</v>
      </c>
      <c r="L21" s="61" t="str">
        <f t="shared" si="0"/>
        <v>Week 6</v>
      </c>
      <c r="M21" s="15"/>
      <c r="N21" s="62" t="str">
        <f>IF(N10="3 weeks (accelerated)",L18,IF(N10="4 weeks",L17,IF(N10="5 weeks",L16,"")))</f>
        <v/>
      </c>
      <c r="O21" s="156" t="str">
        <f>IF(N10="3 weeks (accelerated)",M18,IF(N10="4 weeks",M17,IF(N10="5 weeks",M16,"")))</f>
        <v/>
      </c>
      <c r="P21" s="151"/>
      <c r="Q21" s="108">
        <f>IF(Q20="",IF(T11=$D21,$E16,""),Q20+1)</f>
        <v>6</v>
      </c>
      <c r="R21" s="107" t="str">
        <f t="shared" si="5"/>
        <v>Week 6</v>
      </c>
      <c r="S21" s="15"/>
      <c r="T21" s="62" t="str">
        <f>IF(T10="3 weeks (accelerated)",R18,IF(T10="4 weeks",R17,IF(T10="5 weeks",R16,"")))</f>
        <v/>
      </c>
      <c r="U21" s="156" t="str">
        <f>IF(T10="3 weeks (accelerated)",S18,IF(T10="4 weeks",S17,IF(T10="5 weeks",S16,"")))</f>
        <v/>
      </c>
      <c r="V21" s="151"/>
      <c r="W21" s="108">
        <f>IF(W20="",IF(Z11=$D21,$E16,""),W20+1)</f>
        <v>6</v>
      </c>
      <c r="X21" s="107" t="str">
        <f t="shared" si="1"/>
        <v>Week 6</v>
      </c>
      <c r="Y21" s="15"/>
      <c r="Z21" s="62" t="str">
        <f>IF(Z10="3 weeks (accelerated)",X18,IF(Z10="4 weeks",X17,IF(Z10="5 weeks",X16,"")))</f>
        <v/>
      </c>
      <c r="AA21" s="156" t="str">
        <f>IF(Z10="3 weeks (accelerated)",Y18,IF(Z10="4 weeks",Y17,IF(Z10="5 weeks",Y16,"")))</f>
        <v/>
      </c>
      <c r="AB21" s="151"/>
      <c r="AC21" s="108">
        <f>IF(AC20="",IF(AF11=$D21,$E16,""),AC20+1)</f>
        <v>6</v>
      </c>
      <c r="AD21" s="107" t="str">
        <f t="shared" si="2"/>
        <v>Week 6</v>
      </c>
      <c r="AE21" s="15"/>
      <c r="AF21" s="62" t="str">
        <f>IF(AF10="3 weeks (accelerated)",AD18,IF(AF10="4 weeks",AD17,IF(AF10="5 weeks",AD16,"")))</f>
        <v/>
      </c>
      <c r="AG21" s="156" t="str">
        <f>IF(AF10="3 weeks (accelerated)",AE18,IF(AF10="4 weeks",AE17,IF(AF10="5 weeks",AE16,"")))</f>
        <v/>
      </c>
      <c r="AH21" s="151"/>
      <c r="AI21" s="1"/>
      <c r="AJ21" s="1"/>
    </row>
    <row r="22" spans="1:36" x14ac:dyDescent="0.25">
      <c r="A22" s="1"/>
      <c r="B22" s="1"/>
      <c r="C22" s="59">
        <f t="shared" si="3"/>
        <v>0</v>
      </c>
      <c r="D22" s="60" t="str">
        <f t="shared" si="6"/>
        <v/>
      </c>
      <c r="E22" s="50">
        <v>7</v>
      </c>
      <c r="F22" s="61" t="str">
        <f t="shared" si="4"/>
        <v>Week 7</v>
      </c>
      <c r="G22" s="15"/>
      <c r="H22" s="62" t="str">
        <f>IF(H10="3 weeks (accelerated)",F19,IF(H10="4 weeks",F18,IF(H10="5 weeks",F17,IF(H10="6 weeks",F16,""))))</f>
        <v/>
      </c>
      <c r="I22" s="156" t="str">
        <f>IF(H10="3 weeks (accelerated)",G19,IF(H10="4 weeks",G18,IF(H10="5 weeks",G17,IF(H10="5 weeks",G16,""))))</f>
        <v/>
      </c>
      <c r="J22" s="151"/>
      <c r="K22" s="108">
        <f>IF(K21="",IF(N11=$D22,$E16,""),K21+1)</f>
        <v>7</v>
      </c>
      <c r="L22" s="61" t="str">
        <f t="shared" si="0"/>
        <v>Week 7</v>
      </c>
      <c r="M22" s="15"/>
      <c r="N22" s="62" t="str">
        <f>IF(N10="3 weeks (accelerated)",L19,IF(N10="4 weeks",L18,IF(N10="5 weeks",L17,IF(N10="6 weeks",L16,""))))</f>
        <v/>
      </c>
      <c r="O22" s="156" t="str">
        <f>IF(N10="3 weeks (accelerated)",M19,IF(N10="4 weeks",M18,IF(N10="5 weeks",M17,IF(N10="5 weeks",M16,""))))</f>
        <v/>
      </c>
      <c r="P22" s="151"/>
      <c r="Q22" s="108">
        <f>IF(Q21="",IF(T11=$D22,$E16,""),Q21+1)</f>
        <v>7</v>
      </c>
      <c r="R22" s="107" t="str">
        <f t="shared" si="5"/>
        <v>Week 7</v>
      </c>
      <c r="S22" s="15"/>
      <c r="T22" s="62" t="str">
        <f>IF(T10="3 weeks (accelerated)",R19,IF(T10="4 weeks",R18,IF(T10="5 weeks",R17,IF(T10="6 weeks",R16,""))))</f>
        <v/>
      </c>
      <c r="U22" s="156" t="str">
        <f>IF(T10="3 weeks (accelerated)",S19,IF(T10="4 weeks",S18,IF(T10="5 weeks",S17,IF(T10="5 weeks",S16,""))))</f>
        <v/>
      </c>
      <c r="V22" s="151"/>
      <c r="W22" s="108">
        <f>IF(W21="",IF(Z11=$D22,$E16,""),W21+1)</f>
        <v>7</v>
      </c>
      <c r="X22" s="107" t="str">
        <f t="shared" si="1"/>
        <v>Week 7</v>
      </c>
      <c r="Y22" s="15"/>
      <c r="Z22" s="62" t="str">
        <f>IF(Z10="3 weeks (accelerated)",X19,IF(Z10="4 weeks",X18,IF(Z10="5 weeks",X17,IF(Z10="6 weeks",X16,""))))</f>
        <v/>
      </c>
      <c r="AA22" s="156" t="str">
        <f>IF(Z10="3 weeks (accelerated)",Y19,IF(Z10="4 weeks",Y18,IF(Z10="5 weeks",Y17,IF(Z10="5 weeks",Y16,""))))</f>
        <v/>
      </c>
      <c r="AB22" s="151"/>
      <c r="AC22" s="108">
        <f>IF(AC21="",IF(AF11=$D22,$E16,""),AC21+1)</f>
        <v>7</v>
      </c>
      <c r="AD22" s="107" t="str">
        <f t="shared" si="2"/>
        <v>Week 7</v>
      </c>
      <c r="AE22" s="15"/>
      <c r="AF22" s="62" t="str">
        <f>IF(AF10="3 weeks (accelerated)",AD19,IF(AF10="4 weeks",AD18,IF(AF10="5 weeks",AD17,IF(AF10="6 weeks",AD16,""))))</f>
        <v/>
      </c>
      <c r="AG22" s="156" t="str">
        <f>IF(AF10="3 weeks (accelerated)",AE19,IF(AF10="4 weeks",AE18,IF(AF10="5 weeks",AE17,IF(AF10="5 weeks",AE16,""))))</f>
        <v/>
      </c>
      <c r="AH22" s="151"/>
      <c r="AI22" s="1"/>
      <c r="AJ22" s="1"/>
    </row>
    <row r="23" spans="1:36" x14ac:dyDescent="0.25">
      <c r="A23" s="1"/>
      <c r="B23" s="1"/>
      <c r="C23" s="59">
        <f t="shared" si="3"/>
        <v>0</v>
      </c>
      <c r="D23" s="60" t="str">
        <f t="shared" si="6"/>
        <v/>
      </c>
      <c r="E23" s="50">
        <v>8</v>
      </c>
      <c r="F23" s="61" t="str">
        <f t="shared" si="4"/>
        <v>Week 8</v>
      </c>
      <c r="G23" s="15"/>
      <c r="H23" s="62" t="str">
        <f>IF(H10="3 weeks (accelerated)",F20,IF(H10="4 weeks",F19,IF(H10="5 weeks",F18,IF(H10="6 weeks",F17,IF(H10="8 weeks","","")))))</f>
        <v/>
      </c>
      <c r="I23" s="156" t="str">
        <f>IF(H10="3 weeks (accelerated)",G20,IF(H10="4 weeks",G19,IF(H10="5 weeks",G18,IF(H10="5 weeks",G17,IF(H10="8 weeks","",0)))))</f>
        <v/>
      </c>
      <c r="J23" s="151"/>
      <c r="K23" s="108">
        <f>IF(K22="",IF(N11=$D23,$E16,""),K22+1)</f>
        <v>8</v>
      </c>
      <c r="L23" s="61" t="str">
        <f t="shared" si="0"/>
        <v>Week 8</v>
      </c>
      <c r="M23" s="15"/>
      <c r="N23" s="62" t="str">
        <f>IF(N10="3 weeks (accelerated)",L20,IF(N10="4 weeks",L19,IF(N10="5 weeks",L18,IF(N10="6 weeks",L17,IF(N10="8 weeks","","")))))</f>
        <v/>
      </c>
      <c r="O23" s="156" t="str">
        <f>IF(N10="3 weeks (accelerated)",M20,IF(N10="4 weeks",M19,IF(N10="5 weeks",M18,IF(N10="5 weeks",M17,IF(N10="8 weeks","",0)))))</f>
        <v/>
      </c>
      <c r="P23" s="151"/>
      <c r="Q23" s="108">
        <f>IF(Q22="",IF(T11=$D23,$E16,""),Q22+1)</f>
        <v>8</v>
      </c>
      <c r="R23" s="107" t="str">
        <f t="shared" si="5"/>
        <v>Week 8</v>
      </c>
      <c r="S23" s="15"/>
      <c r="T23" s="62" t="str">
        <f>IF(T10="3 weeks (accelerated)",R20,IF(T10="4 weeks",R19,IF(T10="5 weeks",R18,IF(T10="6 weeks",R17,IF(T10="8 weeks","","")))))</f>
        <v/>
      </c>
      <c r="U23" s="156" t="str">
        <f>IF(T10="3 weeks (accelerated)",S20,IF(T10="4 weeks",S19,IF(T10="5 weeks",S18,IF(T10="5 weeks",S17,IF(T10="8 weeks","",0)))))</f>
        <v/>
      </c>
      <c r="V23" s="151"/>
      <c r="W23" s="108">
        <f>IF(W22="",IF(Z11=$D23,$E16,""),W22+1)</f>
        <v>8</v>
      </c>
      <c r="X23" s="107" t="str">
        <f t="shared" si="1"/>
        <v>Week 8</v>
      </c>
      <c r="Y23" s="15"/>
      <c r="Z23" s="62" t="str">
        <f>IF(Z10="3 weeks (accelerated)",X20,IF(Z10="4 weeks",X19,IF(Z10="5 weeks",X18,IF(Z10="6 weeks",X17,IF(Z10="8 weeks","","")))))</f>
        <v/>
      </c>
      <c r="AA23" s="156" t="str">
        <f>IF(Z10="3 weeks (accelerated)",Y20,IF(Z10="4 weeks",Y19,IF(Z10="5 weeks",Y18,IF(Z10="5 weeks",Y17,IF(Z10="8 weeks","",0)))))</f>
        <v/>
      </c>
      <c r="AB23" s="151"/>
      <c r="AC23" s="108">
        <f>IF(AC22="",IF(AF11=$D23,$E16,""),AC22+1)</f>
        <v>8</v>
      </c>
      <c r="AD23" s="107" t="str">
        <f t="shared" si="2"/>
        <v>Week 8</v>
      </c>
      <c r="AE23" s="15"/>
      <c r="AF23" s="62" t="str">
        <f>IF(AF10="3 weeks (accelerated)",AD20,IF(AF10="4 weeks",AD19,IF(AF10="5 weeks",AD18,IF(AF10="6 weeks",AD17,IF(AF10="8 weeks","","")))))</f>
        <v/>
      </c>
      <c r="AG23" s="156" t="str">
        <f>IF(AF10="3 weeks (accelerated)",AE20,IF(AF10="4 weeks",AE19,IF(AF10="5 weeks",AE18,IF(AF10="5 weeks",AE17,IF(AF10="8 weeks","",0)))))</f>
        <v/>
      </c>
      <c r="AH23" s="151"/>
      <c r="AI23" s="1"/>
      <c r="AJ23" s="1"/>
    </row>
    <row r="24" spans="1:36" x14ac:dyDescent="0.25">
      <c r="A24" s="1"/>
      <c r="B24" s="1"/>
      <c r="C24" s="59">
        <f t="shared" si="3"/>
        <v>0</v>
      </c>
      <c r="D24" s="60" t="str">
        <f t="shared" si="6"/>
        <v/>
      </c>
      <c r="E24" s="50">
        <v>9</v>
      </c>
      <c r="F24" s="61" t="str">
        <f t="shared" si="4"/>
        <v>Week 9</v>
      </c>
      <c r="G24" s="15"/>
      <c r="H24" s="62" t="str">
        <f>IF(H10="3 weeks (accelerated)",F21,IF(H10="4 weeks",F20,IF(H10="5 weeks",F19,IF(H10="6 weeks",F18,IF(H10="8 weeks",F16,"")))))</f>
        <v>Week 1</v>
      </c>
      <c r="I24" s="156">
        <f>IF(H10="3 weeks (accelerated)",G21,IF(H10="4 weeks",G20,IF(H10="5 weeks",G19,IF(H10="5 weeks",G18,IF(H10="8 weeks",G16,0)))))</f>
        <v>0</v>
      </c>
      <c r="J24" s="151"/>
      <c r="K24" s="108">
        <f>IF(K23="",IF(N11=$D24,$E16,""),K23+1)</f>
        <v>9</v>
      </c>
      <c r="L24" s="61" t="str">
        <f t="shared" si="0"/>
        <v>Week 9</v>
      </c>
      <c r="M24" s="15"/>
      <c r="N24" s="62" t="str">
        <f>IF(N10="3 weeks (accelerated)",L21,IF(N10="4 weeks",L20,IF(N10="5 weeks",L19,IF(N10="6 weeks",L18,IF(N10="8 weeks",L16,"")))))</f>
        <v>Week 1</v>
      </c>
      <c r="O24" s="156">
        <f>IF(N10="3 weeks (accelerated)",M21,IF(N10="4 weeks",M20,IF(N10="5 weeks",M19,IF(N10="5 weeks",M18,IF(N10="8 weeks",M16,0)))))</f>
        <v>0</v>
      </c>
      <c r="P24" s="151"/>
      <c r="Q24" s="108">
        <f>IF(Q23="",IF(T11=$D24,$E16,""),Q23+1)</f>
        <v>9</v>
      </c>
      <c r="R24" s="107" t="str">
        <f t="shared" si="5"/>
        <v>Week 9</v>
      </c>
      <c r="S24" s="15"/>
      <c r="T24" s="62" t="str">
        <f>IF(T10="3 weeks (accelerated)",R21,IF(T10="4 weeks",R20,IF(T10="5 weeks",R19,IF(T10="6 weeks",R18,IF(T10="8 weeks",R16,"")))))</f>
        <v>Week 1</v>
      </c>
      <c r="U24" s="156">
        <f>IF(T10="3 weeks (accelerated)",S21,IF(T10="4 weeks",S20,IF(T10="5 weeks",S19,IF(T10="5 weeks",S18,IF(T10="8 weeks",S16,0)))))</f>
        <v>0</v>
      </c>
      <c r="V24" s="151"/>
      <c r="W24" s="108">
        <f>IF(W23="",IF(Z11=$D24,$E16,""),W23+1)</f>
        <v>9</v>
      </c>
      <c r="X24" s="107" t="str">
        <f t="shared" si="1"/>
        <v>Week 9</v>
      </c>
      <c r="Y24" s="15"/>
      <c r="Z24" s="62" t="str">
        <f>IF(Z10="3 weeks (accelerated)",X21,IF(Z10="4 weeks",X20,IF(Z10="5 weeks",X19,IF(Z10="6 weeks",X18,IF(Z10="8 weeks",X16,"")))))</f>
        <v>Week 1</v>
      </c>
      <c r="AA24" s="156">
        <f>IF(Z10="3 weeks (accelerated)",Y21,IF(Z10="4 weeks",Y20,IF(Z10="5 weeks",Y19,IF(Z10="5 weeks",Y18,IF(Z10="8 weeks",Y16,0)))))</f>
        <v>0</v>
      </c>
      <c r="AB24" s="151"/>
      <c r="AC24" s="108">
        <f>IF(AC23="",IF(AF11=$D24,$E16,""),AC23+1)</f>
        <v>9</v>
      </c>
      <c r="AD24" s="107" t="str">
        <f t="shared" si="2"/>
        <v>Week 9</v>
      </c>
      <c r="AE24" s="15"/>
      <c r="AF24" s="62" t="str">
        <f>IF(AF10="3 weeks (accelerated)",AD21,IF(AF10="4 weeks",AD20,IF(AF10="5 weeks",AD19,IF(AF10="6 weeks",AD18,IF(AF10="8 weeks",AD16,"")))))</f>
        <v>Week 1</v>
      </c>
      <c r="AG24" s="156">
        <f>IF(AF10="3 weeks (accelerated)",AE21,IF(AF10="4 weeks",AE20,IF(AF10="5 weeks",AE19,IF(AF10="5 weeks",AE18,IF(AF10="8 weeks",AE16,0)))))</f>
        <v>0</v>
      </c>
      <c r="AH24" s="151"/>
      <c r="AI24" s="1"/>
      <c r="AJ24" s="1"/>
    </row>
    <row r="25" spans="1:36" x14ac:dyDescent="0.25">
      <c r="A25" s="1"/>
      <c r="B25" s="1"/>
      <c r="C25" s="59">
        <f>SUM(G25,I25:J25,M25,O25:P25,S25,U25:V25,Y25,AA25:AB25,AE25,AG25:AH25)</f>
        <v>0</v>
      </c>
      <c r="D25" s="60" t="str">
        <f t="shared" si="6"/>
        <v/>
      </c>
      <c r="E25" s="50">
        <v>10</v>
      </c>
      <c r="F25" s="61" t="str">
        <f t="shared" si="4"/>
        <v>Week 10</v>
      </c>
      <c r="G25" s="15"/>
      <c r="H25" s="62" t="str">
        <f>IF(H10="3 weeks (accelerated)",F22,IF(H10="4 weeks",F21,IF(H10="5 weeks",F20,IF(H10="6 weeks",F19,IF(H10="8 weeks",F17,"")))))</f>
        <v>Week 2</v>
      </c>
      <c r="I25" s="156">
        <f>IF(H10="3 weeks (accelerated)",G22,IF(H10="4 weeks",G21,IF(H10="5 weeks",G20,IF(H10="5 weeks",G19,IF(H10="8 weeks",G17,0)))))</f>
        <v>0</v>
      </c>
      <c r="J25" s="151"/>
      <c r="K25" s="108">
        <f>IF(K24="",IF(N11=$D25,$E16,""),K24+1)</f>
        <v>10</v>
      </c>
      <c r="L25" s="61" t="str">
        <f t="shared" si="0"/>
        <v>Week 10</v>
      </c>
      <c r="M25" s="15"/>
      <c r="N25" s="62" t="str">
        <f>IF(N10="3 weeks (accelerated)",L22,IF(N10="4 weeks",L21,IF(N10="5 weeks",L20,IF(N10="6 weeks",L19,IF(N10="8 weeks",L17,"")))))</f>
        <v>Week 2</v>
      </c>
      <c r="O25" s="156">
        <f>IF(N10="3 weeks (accelerated)",M22,IF(N10="4 weeks",M21,IF(N10="5 weeks",M20,IF(N10="5 weeks",M19,IF(N10="8 weeks",M17,0)))))</f>
        <v>0</v>
      </c>
      <c r="P25" s="151"/>
      <c r="Q25" s="108">
        <f>IF(Q24="",IF(T11=$D25,$E16,""),Q24+1)</f>
        <v>10</v>
      </c>
      <c r="R25" s="107" t="str">
        <f t="shared" si="5"/>
        <v>Week 10</v>
      </c>
      <c r="S25" s="15"/>
      <c r="T25" s="62" t="str">
        <f>IF(T10="3 weeks (accelerated)",R22,IF(T10="4 weeks",R21,IF(T10="5 weeks",R20,IF(T10="6 weeks",R19,IF(T10="8 weeks",R17,"")))))</f>
        <v>Week 2</v>
      </c>
      <c r="U25" s="156">
        <f>IF(T10="3 weeks (accelerated)",S22,IF(T10="4 weeks",S21,IF(T10="5 weeks",S20,IF(T10="5 weeks",S19,IF(T10="8 weeks",S17,0)))))</f>
        <v>0</v>
      </c>
      <c r="V25" s="151"/>
      <c r="W25" s="108">
        <f>IF(W24="",IF(Z11=$D25,$E16,""),W24+1)</f>
        <v>10</v>
      </c>
      <c r="X25" s="107" t="str">
        <f t="shared" si="1"/>
        <v>Week 10</v>
      </c>
      <c r="Y25" s="15"/>
      <c r="Z25" s="62" t="str">
        <f>IF(Z10="3 weeks (accelerated)",X22,IF(Z10="4 weeks",X21,IF(Z10="5 weeks",X20,IF(Z10="6 weeks",X19,IF(Z10="8 weeks",X17,"")))))</f>
        <v>Week 2</v>
      </c>
      <c r="AA25" s="156">
        <f>IF(Z10="3 weeks (accelerated)",Y22,IF(Z10="4 weeks",Y21,IF(Z10="5 weeks",Y20,IF(Z10="5 weeks",Y19,IF(Z10="8 weeks",Y17,0)))))</f>
        <v>0</v>
      </c>
      <c r="AB25" s="151"/>
      <c r="AC25" s="108">
        <f>IF(AC24="",IF(AF11=$D25,$E16,""),AC24+1)</f>
        <v>10</v>
      </c>
      <c r="AD25" s="107" t="str">
        <f t="shared" si="2"/>
        <v>Week 10</v>
      </c>
      <c r="AE25" s="15"/>
      <c r="AF25" s="62" t="str">
        <f>IF(AF10="3 weeks (accelerated)",AD22,IF(AF10="4 weeks",AD21,IF(AF10="5 weeks",AD20,IF(AF10="6 weeks",AD19,IF(AF10="8 weeks",AD17,"")))))</f>
        <v>Week 2</v>
      </c>
      <c r="AG25" s="156">
        <f>IF(AF10="3 weeks (accelerated)",AE22,IF(AF10="4 weeks",AE21,IF(AF10="5 weeks",AE20,IF(AF10="5 weeks",AE19,IF(AF10="8 weeks",AE17,0)))))</f>
        <v>0</v>
      </c>
      <c r="AH25" s="151"/>
      <c r="AI25" s="1"/>
      <c r="AJ25" s="1"/>
    </row>
    <row r="26" spans="1:36" x14ac:dyDescent="0.25">
      <c r="A26" s="1"/>
      <c r="B26" s="1"/>
      <c r="C26" s="59">
        <f>SUM(G26,I26:J26,M26,O26:P26,S26,U26:V26,Y26,AA26:AB26,AE26,AG26:AH26)</f>
        <v>0</v>
      </c>
      <c r="D26" s="60" t="str">
        <f t="shared" si="6"/>
        <v/>
      </c>
      <c r="E26" s="50">
        <v>11</v>
      </c>
      <c r="F26" s="61" t="str">
        <f t="shared" si="4"/>
        <v>Week 11</v>
      </c>
      <c r="G26" s="15"/>
      <c r="H26" s="62" t="str">
        <f>IF(H10="3 weeks (accelerated)",F23,IF(H10="4 weeks",F22,IF(H10="5 weeks",F21,IF(H10="6 weeks",F20,IF(H10="8 weeks",F18,IF(H10="12 weeks",F18,""))))))</f>
        <v>Week 3</v>
      </c>
      <c r="I26" s="156">
        <f>INDEX(E16:G67,MATCH(H26,F16:F67,0),3)</f>
        <v>0</v>
      </c>
      <c r="J26" s="151"/>
      <c r="K26" s="108">
        <f>IF(K25="",IF(N11=$D26,$E16,""),K25+1)</f>
        <v>11</v>
      </c>
      <c r="L26" s="61" t="str">
        <f t="shared" si="0"/>
        <v>Week 11</v>
      </c>
      <c r="M26" s="15"/>
      <c r="N26" s="62" t="str">
        <f>IF(N10="3 weeks (accelerated)",L23,IF(N10="4 weeks",L22,IF(N10="5 weeks",L21,IF(N10="6 weeks",L20,IF(N10="8 weeks",L18,IF(N10="12 weeks",L18,""))))))</f>
        <v>Week 3</v>
      </c>
      <c r="O26" s="156">
        <f>INDEX(K16:M67,MATCH(N26,L16:L67,0),3)</f>
        <v>0</v>
      </c>
      <c r="P26" s="151"/>
      <c r="Q26" s="108">
        <f>IF(Q25="",IF(T11=$D26,$E16,""),Q25+1)</f>
        <v>11</v>
      </c>
      <c r="R26" s="107" t="str">
        <f t="shared" si="5"/>
        <v>Week 11</v>
      </c>
      <c r="S26" s="15"/>
      <c r="T26" s="62" t="str">
        <f>IF(T10="3 weeks (accelerated)",R23,IF(T10="4 weeks",R22,IF(T10="5 weeks",R21,IF(T10="6 weeks",R20,IF(T10="8 weeks",R18,IF(T10="12 weeks",R18,""))))))</f>
        <v>Week 3</v>
      </c>
      <c r="U26" s="156">
        <f>INDEX(Q16:S67,MATCH(T26,R16:R67,0),3)</f>
        <v>0</v>
      </c>
      <c r="V26" s="151"/>
      <c r="W26" s="108">
        <f>IF(W25="",IF(Z11=$D26,$E16,""),W25+1)</f>
        <v>11</v>
      </c>
      <c r="X26" s="107" t="str">
        <f t="shared" si="1"/>
        <v>Week 11</v>
      </c>
      <c r="Y26" s="15"/>
      <c r="Z26" s="62" t="str">
        <f>IF(Z10="3 weeks (accelerated)",X23,IF(Z10="4 weeks",X22,IF(Z10="5 weeks",X21,IF(Z10="6 weeks",X20,IF(Z10="8 weeks",X18,IF(Z10="12 weeks",X18,""))))))</f>
        <v>Week 3</v>
      </c>
      <c r="AA26" s="156">
        <f>INDEX(W16:Y67,MATCH(Z26,X16:X67,0),3)</f>
        <v>0</v>
      </c>
      <c r="AB26" s="151"/>
      <c r="AC26" s="108">
        <f>IF(AC25="",IF(AF11=$D26,$E16,""),AC25+1)</f>
        <v>11</v>
      </c>
      <c r="AD26" s="107" t="str">
        <f t="shared" si="2"/>
        <v>Week 11</v>
      </c>
      <c r="AE26" s="15"/>
      <c r="AF26" s="62" t="str">
        <f>IF(AF10="3 weeks (accelerated)",AD23,IF(AF10="4 weeks",AD22,IF(AF10="5 weeks",AD21,IF(AF10="6 weeks",AD20,IF(AF10="8 weeks",AD18,IF(AF10="12 weeks",AD18,""))))))</f>
        <v>Week 3</v>
      </c>
      <c r="AG26" s="156">
        <f>INDEX(AC16:AE67,MATCH(AF26,AD16:AD67,0),3)</f>
        <v>0</v>
      </c>
      <c r="AH26" s="151"/>
      <c r="AI26" s="1"/>
      <c r="AJ26" s="1"/>
    </row>
    <row r="27" spans="1:36" x14ac:dyDescent="0.25">
      <c r="A27" s="1"/>
      <c r="B27" s="1"/>
      <c r="C27" s="59">
        <f t="shared" si="3"/>
        <v>0</v>
      </c>
      <c r="D27" s="60" t="str">
        <f t="shared" si="6"/>
        <v/>
      </c>
      <c r="E27" s="50">
        <v>12</v>
      </c>
      <c r="F27" s="61" t="str">
        <f t="shared" si="4"/>
        <v>Week 12</v>
      </c>
      <c r="G27" s="15"/>
      <c r="H27" s="62" t="str">
        <f>IF(H10="3 weeks (accelerated)",F24,IF(H10="4 weeks",F23,IF(H10="5 weeks",F22,IF(H10="6 weeks",F21,IF(H10="8 weeks",F19,IF(H10="12 weeks",F17,""))))))</f>
        <v>Week 4</v>
      </c>
      <c r="I27" s="156">
        <f>INDEX(E16:G67,MATCH(H27,F16:F67,0),3)</f>
        <v>0</v>
      </c>
      <c r="J27" s="151"/>
      <c r="K27" s="108">
        <f>IF(K26="",IF(N11=$D27,$E16,""),K26+1)</f>
        <v>12</v>
      </c>
      <c r="L27" s="61" t="str">
        <f t="shared" si="0"/>
        <v>Week 12</v>
      </c>
      <c r="M27" s="15"/>
      <c r="N27" s="62" t="str">
        <f>IF(N10="3 weeks (accelerated)",L24,IF(N10="4 weeks",L23,IF(N10="5 weeks",L22,IF(N10="6 weeks",L21,IF(N10="8 weeks",L19,IF(N10="12 weeks",L17,""))))))</f>
        <v>Week 4</v>
      </c>
      <c r="O27" s="156">
        <f>INDEX(K16:M67,MATCH(N27,L16:L67,0),3)</f>
        <v>0</v>
      </c>
      <c r="P27" s="151"/>
      <c r="Q27" s="108">
        <f>IF(Q26="",IF(T11=$D27,$E16,""),Q26+1)</f>
        <v>12</v>
      </c>
      <c r="R27" s="107" t="str">
        <f t="shared" si="5"/>
        <v>Week 12</v>
      </c>
      <c r="S27" s="15"/>
      <c r="T27" s="62" t="str">
        <f>IF(T10="3 weeks (accelerated)",R24,IF(T10="4 weeks",R23,IF(T10="5 weeks",R22,IF(T10="6 weeks",R21,IF(T10="8 weeks",R19,IF(T10="12 weeks",R17,""))))))</f>
        <v>Week 4</v>
      </c>
      <c r="U27" s="156">
        <f>INDEX(Q16:S67,MATCH(T27,R16:R67,0),3)</f>
        <v>0</v>
      </c>
      <c r="V27" s="151"/>
      <c r="W27" s="108">
        <f>IF(W26="",IF(Z11=$D27,$E16,""),W26+1)</f>
        <v>12</v>
      </c>
      <c r="X27" s="107" t="str">
        <f t="shared" si="1"/>
        <v>Week 12</v>
      </c>
      <c r="Y27" s="15"/>
      <c r="Z27" s="62" t="str">
        <f>IF(Z10="3 weeks (accelerated)",X24,IF(Z10="4 weeks",X23,IF(Z10="5 weeks",X22,IF(Z10="6 weeks",X21,IF(Z10="8 weeks",X19,IF(Z10="12 weeks",X17,""))))))</f>
        <v>Week 4</v>
      </c>
      <c r="AA27" s="156">
        <f>INDEX(W16:Y67,MATCH(Z27,X16:X67,0),3)</f>
        <v>0</v>
      </c>
      <c r="AB27" s="151"/>
      <c r="AC27" s="108">
        <f>IF(AC26="",IF(AF11=$D27,$E16,""),AC26+1)</f>
        <v>12</v>
      </c>
      <c r="AD27" s="107" t="str">
        <f t="shared" si="2"/>
        <v>Week 12</v>
      </c>
      <c r="AE27" s="15"/>
      <c r="AF27" s="62" t="str">
        <f>IF(AF10="3 weeks (accelerated)",AD24,IF(AF10="4 weeks",AD23,IF(AF10="5 weeks",AD22,IF(AF10="6 weeks",AD21,IF(AF10="8 weeks",AD19,IF(AF10="12 weeks",AD17,""))))))</f>
        <v>Week 4</v>
      </c>
      <c r="AG27" s="156">
        <f>INDEX(AC16:AE67,MATCH(AF27,AD16:AD67,0),3)</f>
        <v>0</v>
      </c>
      <c r="AH27" s="151"/>
      <c r="AI27" s="1"/>
      <c r="AJ27" s="1"/>
    </row>
    <row r="28" spans="1:36" x14ac:dyDescent="0.25">
      <c r="A28" s="1"/>
      <c r="B28" s="1"/>
      <c r="C28" s="59">
        <f t="shared" si="3"/>
        <v>0</v>
      </c>
      <c r="D28" s="60" t="str">
        <f t="shared" si="6"/>
        <v/>
      </c>
      <c r="E28" s="50">
        <v>13</v>
      </c>
      <c r="F28" s="61" t="str">
        <f t="shared" si="4"/>
        <v>Week 13</v>
      </c>
      <c r="G28" s="15"/>
      <c r="H28" s="62" t="str">
        <f>IF(H10="3 weeks (accelerated)",F25,IF(H10="4 weeks",F24,IF(H10="5 weeks",F23,IF(H10="6 weeks",F22,IF(H10="8 weeks",F20,IF(H10="12 weeks",F18,""))))))</f>
        <v>Week 5</v>
      </c>
      <c r="I28" s="156">
        <f>INDEX(E16:G67,MATCH(H28,F16:F67,0),3)</f>
        <v>0</v>
      </c>
      <c r="J28" s="151"/>
      <c r="K28" s="108">
        <f>IF(K27="",IF(N11=$D28,$E16,""),K27+1)</f>
        <v>13</v>
      </c>
      <c r="L28" s="61" t="str">
        <f t="shared" si="0"/>
        <v>Week 13</v>
      </c>
      <c r="M28" s="15"/>
      <c r="N28" s="62" t="str">
        <f>IF(N10="3 weeks (accelerated)",L25,IF(N10="4 weeks",L24,IF(N10="5 weeks",L23,IF(N10="6 weeks",L22,IF(N10="8 weeks",L20,IF(N10="12 weeks",L18,""))))))</f>
        <v>Week 5</v>
      </c>
      <c r="O28" s="156">
        <f>INDEX(K16:M67,MATCH(N28,L16:L67,0),3)</f>
        <v>0</v>
      </c>
      <c r="P28" s="151"/>
      <c r="Q28" s="108">
        <f>IF(Q27="",IF(T11=$D28,$E16,""),Q27+1)</f>
        <v>13</v>
      </c>
      <c r="R28" s="107" t="str">
        <f t="shared" si="5"/>
        <v>Week 13</v>
      </c>
      <c r="S28" s="15"/>
      <c r="T28" s="62" t="str">
        <f>IF(T10="3 weeks (accelerated)",R25,IF(T10="4 weeks",R24,IF(T10="5 weeks",R23,IF(T10="6 weeks",R22,IF(T10="8 weeks",R20,IF(T10="12 weeks",R18,""))))))</f>
        <v>Week 5</v>
      </c>
      <c r="U28" s="156">
        <f>INDEX(Q16:S67,MATCH(T28,R16:R67,0),3)</f>
        <v>0</v>
      </c>
      <c r="V28" s="151"/>
      <c r="W28" s="108">
        <f>IF(W27="",IF(Z11=$D28,$E16,""),W27+1)</f>
        <v>13</v>
      </c>
      <c r="X28" s="107" t="str">
        <f t="shared" si="1"/>
        <v>Week 13</v>
      </c>
      <c r="Y28" s="15"/>
      <c r="Z28" s="62" t="str">
        <f>IF(Z10="3 weeks (accelerated)",X25,IF(Z10="4 weeks",X24,IF(Z10="5 weeks",X23,IF(Z10="6 weeks",X22,IF(Z10="8 weeks",X20,IF(Z10="12 weeks",X18,""))))))</f>
        <v>Week 5</v>
      </c>
      <c r="AA28" s="156">
        <f>INDEX(W16:Y67,MATCH(Z28,X16:X67,0),3)</f>
        <v>0</v>
      </c>
      <c r="AB28" s="151"/>
      <c r="AC28" s="108">
        <f>IF(AC27="",IF(AF11=$D28,$E16,""),AC27+1)</f>
        <v>13</v>
      </c>
      <c r="AD28" s="107" t="str">
        <f t="shared" si="2"/>
        <v>Week 13</v>
      </c>
      <c r="AE28" s="15"/>
      <c r="AF28" s="62" t="str">
        <f>IF(AF10="3 weeks (accelerated)",AD25,IF(AF10="4 weeks",AD24,IF(AF10="5 weeks",AD23,IF(AF10="6 weeks",AD22,IF(AF10="8 weeks",AD20,IF(AF10="12 weeks",AD18,""))))))</f>
        <v>Week 5</v>
      </c>
      <c r="AG28" s="156">
        <f>INDEX(AC16:AE67,MATCH(AF28,AD16:AD67,0),3)</f>
        <v>0</v>
      </c>
      <c r="AH28" s="151"/>
      <c r="AI28" s="1"/>
      <c r="AJ28" s="1"/>
    </row>
    <row r="29" spans="1:36" x14ac:dyDescent="0.25">
      <c r="A29" s="1"/>
      <c r="B29" s="1"/>
      <c r="C29" s="59">
        <f t="shared" si="3"/>
        <v>0</v>
      </c>
      <c r="D29" s="60" t="str">
        <f t="shared" si="6"/>
        <v/>
      </c>
      <c r="E29" s="50">
        <v>14</v>
      </c>
      <c r="F29" s="61" t="str">
        <f t="shared" si="4"/>
        <v>Week 14</v>
      </c>
      <c r="G29" s="15"/>
      <c r="H29" s="62" t="str">
        <f>IF(H10="3 weeks (accelerated)",F26,IF(H10="4 weeks",F25,IF(H10="5 weeks",F24,IF(H10="6 weeks",F23,IF(H10="8 weeks",F21,IF(H10="12 weeks",F19,""))))))</f>
        <v>Week 6</v>
      </c>
      <c r="I29" s="156">
        <f>INDEX(E16:G67,MATCH(H29,F16:F67,0),3)</f>
        <v>0</v>
      </c>
      <c r="J29" s="151"/>
      <c r="K29" s="108">
        <f>IF(K28="",IF(N11=$D29,$E16,""),K28+1)</f>
        <v>14</v>
      </c>
      <c r="L29" s="107" t="str">
        <f t="shared" si="0"/>
        <v>Week 14</v>
      </c>
      <c r="M29" s="15"/>
      <c r="N29" s="62" t="str">
        <f>IF(N10="3 weeks (accelerated)",L26,IF(N10="4 weeks",L25,IF(N10="5 weeks",L24,IF(N10="6 weeks",L23,IF(N10="8 weeks",L21,IF(N10="12 weeks",L19,""))))))</f>
        <v>Week 6</v>
      </c>
      <c r="O29" s="156">
        <f>INDEX(K16:M67,MATCH(N29,L16:L67,0),3)</f>
        <v>0</v>
      </c>
      <c r="P29" s="151"/>
      <c r="Q29" s="108">
        <f>IF(Q28="",IF(T11=$D29,$E16,""),Q28+1)</f>
        <v>14</v>
      </c>
      <c r="R29" s="107" t="str">
        <f t="shared" si="5"/>
        <v>Week 14</v>
      </c>
      <c r="S29" s="15"/>
      <c r="T29" s="62" t="str">
        <f>IF(T10="3 weeks (accelerated)",R26,IF(T10="4 weeks",R25,IF(T10="5 weeks",R24,IF(T10="6 weeks",R23,IF(T10="8 weeks",R21,IF(T10="12 weeks",R19,""))))))</f>
        <v>Week 6</v>
      </c>
      <c r="U29" s="156">
        <f>INDEX(Q16:S67,MATCH(T29,R16:R67,0),3)</f>
        <v>0</v>
      </c>
      <c r="V29" s="151"/>
      <c r="W29" s="108">
        <f>IF(W28="",IF(Z11=$D29,$E16,""),W28+1)</f>
        <v>14</v>
      </c>
      <c r="X29" s="107" t="str">
        <f t="shared" si="1"/>
        <v>Week 14</v>
      </c>
      <c r="Y29" s="15"/>
      <c r="Z29" s="62" t="str">
        <f>IF(Z10="3 weeks (accelerated)",X26,IF(Z10="4 weeks",X25,IF(Z10="5 weeks",X24,IF(Z10="6 weeks",X23,IF(Z10="8 weeks",X21,IF(Z10="12 weeks",X19,""))))))</f>
        <v>Week 6</v>
      </c>
      <c r="AA29" s="156">
        <f>INDEX(W16:Y67,MATCH(Z29,X16:X67,0),3)</f>
        <v>0</v>
      </c>
      <c r="AB29" s="151"/>
      <c r="AC29" s="108">
        <f>IF(AC28="",IF(AF11=$D29,$E16,""),AC28+1)</f>
        <v>14</v>
      </c>
      <c r="AD29" s="107" t="str">
        <f t="shared" si="2"/>
        <v>Week 14</v>
      </c>
      <c r="AE29" s="15"/>
      <c r="AF29" s="62" t="str">
        <f>IF(AF10="3 weeks (accelerated)",AD26,IF(AF10="4 weeks",AD25,IF(AF10="5 weeks",AD24,IF(AF10="6 weeks",AD23,IF(AF10="8 weeks",AD21,IF(AF10="12 weeks",AD19,""))))))</f>
        <v>Week 6</v>
      </c>
      <c r="AG29" s="156">
        <f>INDEX(AC16:AE67,MATCH(AF29,AD16:AD67,0),3)</f>
        <v>0</v>
      </c>
      <c r="AH29" s="151"/>
      <c r="AI29" s="1"/>
      <c r="AJ29" s="1"/>
    </row>
    <row r="30" spans="1:36" x14ac:dyDescent="0.25">
      <c r="A30" s="1"/>
      <c r="B30" s="1"/>
      <c r="C30" s="59">
        <f t="shared" si="3"/>
        <v>0</v>
      </c>
      <c r="D30" s="60" t="str">
        <f t="shared" si="6"/>
        <v/>
      </c>
      <c r="E30" s="50">
        <v>15</v>
      </c>
      <c r="F30" s="61" t="str">
        <f t="shared" si="4"/>
        <v>Week 15</v>
      </c>
      <c r="G30" s="15"/>
      <c r="H30" s="62" t="str">
        <f>IF(H10="3 weeks (accelerated)",F27,IF(H10="4 weeks",F26,IF(H10="5 weeks",F25,IF(H10="6 weeks",F24,IF(H10="8 weeks",F22,IF(H10="12 weeks",F20,""))))))</f>
        <v>Week 7</v>
      </c>
      <c r="I30" s="156">
        <f>INDEX(E16:G67,MATCH(H30,F16:F67,0),3)</f>
        <v>0</v>
      </c>
      <c r="J30" s="151"/>
      <c r="K30" s="108">
        <f>IF(K29="",IF(N11=$D30,$E16,""),K29+1)</f>
        <v>15</v>
      </c>
      <c r="L30" s="107" t="str">
        <f t="shared" si="0"/>
        <v>Week 15</v>
      </c>
      <c r="M30" s="15"/>
      <c r="N30" s="62" t="str">
        <f>IF(N10="3 weeks (accelerated)",L27,IF(N10="4 weeks",L26,IF(N10="5 weeks",L25,IF(N10="6 weeks",L24,IF(N10="8 weeks",L22,IF(N10="12 weeks",L20,""))))))</f>
        <v>Week 7</v>
      </c>
      <c r="O30" s="156">
        <f>INDEX(K16:M67,MATCH(N30,L16:L67,0),3)</f>
        <v>0</v>
      </c>
      <c r="P30" s="151"/>
      <c r="Q30" s="108">
        <f>IF(Q29="",IF(T11=$D30,$E16,""),Q29+1)</f>
        <v>15</v>
      </c>
      <c r="R30" s="107" t="str">
        <f t="shared" si="5"/>
        <v>Week 15</v>
      </c>
      <c r="S30" s="15"/>
      <c r="T30" s="62" t="str">
        <f>IF(T10="3 weeks (accelerated)",R27,IF(T10="4 weeks",R26,IF(T10="5 weeks",R25,IF(T10="6 weeks",R24,IF(T10="8 weeks",R22,IF(T10="12 weeks",R20,""))))))</f>
        <v>Week 7</v>
      </c>
      <c r="U30" s="156">
        <f>INDEX(Q16:S67,MATCH(T30,R16:R67,0),3)</f>
        <v>0</v>
      </c>
      <c r="V30" s="151"/>
      <c r="W30" s="108">
        <f>IF(W29="",IF(Z11=$D30,$E16,""),W29+1)</f>
        <v>15</v>
      </c>
      <c r="X30" s="107" t="str">
        <f t="shared" si="1"/>
        <v>Week 15</v>
      </c>
      <c r="Y30" s="15"/>
      <c r="Z30" s="62" t="str">
        <f>IF(Z10="3 weeks (accelerated)",X27,IF(Z10="4 weeks",X26,IF(Z10="5 weeks",X25,IF(Z10="6 weeks",X24,IF(Z10="8 weeks",X22,IF(Z10="12 weeks",X20,""))))))</f>
        <v>Week 7</v>
      </c>
      <c r="AA30" s="156">
        <f>INDEX(W16:Y67,MATCH(Z30,X16:X67,0),3)</f>
        <v>0</v>
      </c>
      <c r="AB30" s="151"/>
      <c r="AC30" s="108">
        <f>IF(AC29="",IF(AF11=$D30,$E16,""),AC29+1)</f>
        <v>15</v>
      </c>
      <c r="AD30" s="107" t="str">
        <f t="shared" si="2"/>
        <v>Week 15</v>
      </c>
      <c r="AE30" s="15"/>
      <c r="AF30" s="62" t="str">
        <f>IF(AF10="3 weeks (accelerated)",AD27,IF(AF10="4 weeks",AD26,IF(AF10="5 weeks",AD25,IF(AF10="6 weeks",AD24,IF(AF10="8 weeks",AD22,IF(AF10="12 weeks",AD20,""))))))</f>
        <v>Week 7</v>
      </c>
      <c r="AG30" s="156">
        <f>INDEX(AC16:AE67,MATCH(AF30,AD16:AD67,0),3)</f>
        <v>0</v>
      </c>
      <c r="AH30" s="151"/>
      <c r="AI30" s="1"/>
      <c r="AJ30" s="1"/>
    </row>
    <row r="31" spans="1:36" x14ac:dyDescent="0.25">
      <c r="A31" s="1"/>
      <c r="B31" s="1"/>
      <c r="C31" s="59">
        <f t="shared" si="3"/>
        <v>0</v>
      </c>
      <c r="D31" s="60" t="str">
        <f t="shared" si="6"/>
        <v/>
      </c>
      <c r="E31" s="50">
        <v>16</v>
      </c>
      <c r="F31" s="61" t="str">
        <f t="shared" si="4"/>
        <v>Week 16</v>
      </c>
      <c r="G31" s="15"/>
      <c r="H31" s="62" t="str">
        <f>IF(H10="3 weeks (accelerated)",F28,IF(H10="4 weeks",F27,IF(H10="5 weeks",F26,IF(H10="6 weeks",F25,IF(H10="8 weeks",F23,IF(H10="12 weeks",F21,""))))))</f>
        <v>Week 8</v>
      </c>
      <c r="I31" s="156">
        <f>INDEX(E16:G67,MATCH(H31,F16:F67,0),3)</f>
        <v>0</v>
      </c>
      <c r="J31" s="151"/>
      <c r="K31" s="108">
        <f>IF(K30="",IF(N11=$D31,$E16,""),K30+1)</f>
        <v>16</v>
      </c>
      <c r="L31" s="107" t="str">
        <f t="shared" si="0"/>
        <v>Week 16</v>
      </c>
      <c r="M31" s="15"/>
      <c r="N31" s="62" t="str">
        <f>IF(N10="3 weeks (accelerated)",L28,IF(N10="4 weeks",L27,IF(N10="5 weeks",L26,IF(N10="6 weeks",L25,IF(N10="8 weeks",L23,IF(N10="12 weeks",L21,""))))))</f>
        <v>Week 8</v>
      </c>
      <c r="O31" s="156">
        <f>INDEX(K16:M67,MATCH(N31,L16:L67,0),3)</f>
        <v>0</v>
      </c>
      <c r="P31" s="151"/>
      <c r="Q31" s="108">
        <f>IF(Q30="",IF(T11=$D31,$E16,""),Q30+1)</f>
        <v>16</v>
      </c>
      <c r="R31" s="107" t="str">
        <f t="shared" si="5"/>
        <v>Week 16</v>
      </c>
      <c r="S31" s="15"/>
      <c r="T31" s="62" t="str">
        <f>IF(T10="3 weeks (accelerated)",R28,IF(T10="4 weeks",R27,IF(T10="5 weeks",R26,IF(T10="6 weeks",R25,IF(T10="8 weeks",R23,IF(T10="12 weeks",R21,""))))))</f>
        <v>Week 8</v>
      </c>
      <c r="U31" s="156">
        <f>INDEX(Q16:S67,MATCH(T31,R16:R67,0),3)</f>
        <v>0</v>
      </c>
      <c r="V31" s="151"/>
      <c r="W31" s="108">
        <f>IF(W30="",IF(Z11=$D31,$E16,""),W30+1)</f>
        <v>16</v>
      </c>
      <c r="X31" s="107" t="str">
        <f t="shared" si="1"/>
        <v>Week 16</v>
      </c>
      <c r="Y31" s="15"/>
      <c r="Z31" s="62" t="str">
        <f>IF(Z10="3 weeks (accelerated)",X28,IF(Z10="4 weeks",X27,IF(Z10="5 weeks",X26,IF(Z10="6 weeks",X25,IF(Z10="8 weeks",X23,IF(Z10="12 weeks",X21,""))))))</f>
        <v>Week 8</v>
      </c>
      <c r="AA31" s="156">
        <f>INDEX(W16:Y67,MATCH(Z31,X16:X67,0),3)</f>
        <v>0</v>
      </c>
      <c r="AB31" s="151"/>
      <c r="AC31" s="108">
        <f>IF(AC30="",IF(AF11=$D31,$E16,""),AC30+1)</f>
        <v>16</v>
      </c>
      <c r="AD31" s="107" t="str">
        <f t="shared" si="2"/>
        <v>Week 16</v>
      </c>
      <c r="AE31" s="15"/>
      <c r="AF31" s="62" t="str">
        <f>IF(AF10="3 weeks (accelerated)",AD28,IF(AF10="4 weeks",AD27,IF(AF10="5 weeks",AD26,IF(AF10="6 weeks",AD25,IF(AF10="8 weeks",AD23,IF(AF10="12 weeks",AD21,""))))))</f>
        <v>Week 8</v>
      </c>
      <c r="AG31" s="156">
        <f>INDEX(AC16:AE67,MATCH(AF31,AD16:AD67,0),3)</f>
        <v>0</v>
      </c>
      <c r="AH31" s="151"/>
      <c r="AI31" s="1"/>
      <c r="AJ31" s="1"/>
    </row>
    <row r="32" spans="1:36" x14ac:dyDescent="0.25">
      <c r="A32" s="1"/>
      <c r="B32" s="1"/>
      <c r="C32" s="59">
        <f t="shared" si="3"/>
        <v>0</v>
      </c>
      <c r="D32" s="60" t="str">
        <f t="shared" si="6"/>
        <v/>
      </c>
      <c r="E32" s="50">
        <v>17</v>
      </c>
      <c r="F32" s="61" t="str">
        <f t="shared" si="4"/>
        <v>Week 17</v>
      </c>
      <c r="G32" s="15"/>
      <c r="H32" s="62" t="str">
        <f>IF(H10="3 weeks (accelerated)",F29,IF(H10="4 weeks",F28,IF(H10="5 weeks",F27,IF(H10="6 weeks",F26,IF(H10="8 weeks",F24,IF(H10="12 weeks",F22,""))))))</f>
        <v>Week 9</v>
      </c>
      <c r="I32" s="156">
        <f>INDEX(E16:G67,MATCH(H32,F16:F67,0),3)</f>
        <v>0</v>
      </c>
      <c r="J32" s="151"/>
      <c r="K32" s="108">
        <f>IF(K31="",IF(N11=$D32,$E16,""),K31+1)</f>
        <v>17</v>
      </c>
      <c r="L32" s="107" t="str">
        <f t="shared" si="0"/>
        <v>Week 17</v>
      </c>
      <c r="M32" s="15"/>
      <c r="N32" s="62" t="str">
        <f>IF(N10="3 weeks (accelerated)",L29,IF(N10="4 weeks",L28,IF(N10="5 weeks",L27,IF(N10="6 weeks",L26,IF(N10="8 weeks",L24,IF(N10="12 weeks",L22,""))))))</f>
        <v>Week 9</v>
      </c>
      <c r="O32" s="156">
        <f>INDEX(K16:M67,MATCH(N32,L16:L67,0),3)</f>
        <v>0</v>
      </c>
      <c r="P32" s="151"/>
      <c r="Q32" s="108">
        <f>IF(Q31="",IF(T11=$D32,$E16,""),Q31+1)</f>
        <v>17</v>
      </c>
      <c r="R32" s="107" t="str">
        <f t="shared" si="5"/>
        <v>Week 17</v>
      </c>
      <c r="S32" s="15"/>
      <c r="T32" s="62" t="str">
        <f>IF(T10="3 weeks (accelerated)",R29,IF(T10="4 weeks",R28,IF(T10="5 weeks",R27,IF(T10="6 weeks",R26,IF(T10="8 weeks",R24,IF(T10="12 weeks",R22,""))))))</f>
        <v>Week 9</v>
      </c>
      <c r="U32" s="156">
        <f>INDEX(Q16:S67,MATCH(T32,R16:R67,0),3)</f>
        <v>0</v>
      </c>
      <c r="V32" s="151"/>
      <c r="W32" s="108">
        <f>IF(W31="",IF(Z11=$D32,$E16,""),W31+1)</f>
        <v>17</v>
      </c>
      <c r="X32" s="107" t="str">
        <f t="shared" si="1"/>
        <v>Week 17</v>
      </c>
      <c r="Y32" s="15"/>
      <c r="Z32" s="62" t="str">
        <f>IF(Z10="3 weeks (accelerated)",X29,IF(Z10="4 weeks",X28,IF(Z10="5 weeks",X27,IF(Z10="6 weeks",X26,IF(Z10="8 weeks",X24,IF(Z10="12 weeks",X22,""))))))</f>
        <v>Week 9</v>
      </c>
      <c r="AA32" s="156">
        <f>INDEX(W16:Y67,MATCH(Z32,X16:X67,0),3)</f>
        <v>0</v>
      </c>
      <c r="AB32" s="151"/>
      <c r="AC32" s="108">
        <f>IF(AC31="",IF(AF11=$D32,$E16,""),AC31+1)</f>
        <v>17</v>
      </c>
      <c r="AD32" s="107" t="str">
        <f t="shared" si="2"/>
        <v>Week 17</v>
      </c>
      <c r="AE32" s="15"/>
      <c r="AF32" s="62" t="str">
        <f>IF(AF10="3 weeks (accelerated)",AD29,IF(AF10="4 weeks",AD28,IF(AF10="5 weeks",AD27,IF(AF10="6 weeks",AD26,IF(AF10="8 weeks",AD24,IF(AF10="12 weeks",AD22,""))))))</f>
        <v>Week 9</v>
      </c>
      <c r="AG32" s="156">
        <f>INDEX(AC16:AE67,MATCH(AF32,AD16:AD67,0),3)</f>
        <v>0</v>
      </c>
      <c r="AH32" s="151"/>
      <c r="AI32" s="1"/>
      <c r="AJ32" s="1"/>
    </row>
    <row r="33" spans="1:36" x14ac:dyDescent="0.25">
      <c r="A33" s="1"/>
      <c r="B33" s="1"/>
      <c r="C33" s="59">
        <f t="shared" si="3"/>
        <v>0</v>
      </c>
      <c r="D33" s="60" t="str">
        <f t="shared" si="6"/>
        <v/>
      </c>
      <c r="E33" s="50">
        <v>18</v>
      </c>
      <c r="F33" s="61" t="str">
        <f t="shared" si="4"/>
        <v>Week 18</v>
      </c>
      <c r="G33" s="15"/>
      <c r="H33" s="62" t="str">
        <f>IF(H10="3 weeks (accelerated)",F30,IF(H10="4 weeks",F29,IF(H10="5 weeks",F28,IF(H10="6 weeks",F27,IF(H10="8 weeks",F25,IF(H10="12 weeks",F23,""))))))</f>
        <v>Week 10</v>
      </c>
      <c r="I33" s="156">
        <f>INDEX(E16:G67,MATCH(H33,F16:F67,0),3)</f>
        <v>0</v>
      </c>
      <c r="J33" s="151"/>
      <c r="K33" s="108">
        <f>IF(K32="",IF(N11=$D33,$E16,""),K32+1)</f>
        <v>18</v>
      </c>
      <c r="L33" s="107" t="str">
        <f t="shared" si="0"/>
        <v>Week 18</v>
      </c>
      <c r="M33" s="15"/>
      <c r="N33" s="62" t="str">
        <f>IF(N10="3 weeks (accelerated)",L30,IF(N10="4 weeks",L29,IF(N10="5 weeks",L28,IF(N10="6 weeks",L27,IF(N10="8 weeks",L25,IF(N10="12 weeks",L23,""))))))</f>
        <v>Week 10</v>
      </c>
      <c r="O33" s="156">
        <f>INDEX(K16:M67,MATCH(N33,L16:L67,0),3)</f>
        <v>0</v>
      </c>
      <c r="P33" s="151"/>
      <c r="Q33" s="108">
        <f>IF(Q32="",IF(T11=$D33,$E16,""),Q32+1)</f>
        <v>18</v>
      </c>
      <c r="R33" s="107" t="str">
        <f t="shared" si="5"/>
        <v>Week 18</v>
      </c>
      <c r="S33" s="15"/>
      <c r="T33" s="62" t="str">
        <f>IF(T10="3 weeks (accelerated)",R30,IF(T10="4 weeks",R29,IF(T10="5 weeks",R28,IF(T10="6 weeks",R27,IF(T10="8 weeks",R25,IF(T10="12 weeks",R23,""))))))</f>
        <v>Week 10</v>
      </c>
      <c r="U33" s="156">
        <f>INDEX(Q16:S67,MATCH(T33,R16:R67,0),3)</f>
        <v>0</v>
      </c>
      <c r="V33" s="151"/>
      <c r="W33" s="108">
        <f>IF(W32="",IF(Z11=$D33,$E16,""),W32+1)</f>
        <v>18</v>
      </c>
      <c r="X33" s="107" t="str">
        <f t="shared" si="1"/>
        <v>Week 18</v>
      </c>
      <c r="Y33" s="15"/>
      <c r="Z33" s="62" t="str">
        <f>IF(Z10="3 weeks (accelerated)",X30,IF(Z10="4 weeks",X29,IF(Z10="5 weeks",X28,IF(Z10="6 weeks",X27,IF(Z10="8 weeks",X25,IF(Z10="12 weeks",X23,""))))))</f>
        <v>Week 10</v>
      </c>
      <c r="AA33" s="156">
        <f>INDEX(W16:Y67,MATCH(Z33,X16:X67,0),3)</f>
        <v>0</v>
      </c>
      <c r="AB33" s="151"/>
      <c r="AC33" s="108">
        <f>IF(AC32="",IF(AF11=$D33,$E16,""),AC32+1)</f>
        <v>18</v>
      </c>
      <c r="AD33" s="107" t="str">
        <f t="shared" si="2"/>
        <v>Week 18</v>
      </c>
      <c r="AE33" s="15"/>
      <c r="AF33" s="62" t="str">
        <f>IF(AF10="3 weeks (accelerated)",AD30,IF(AF10="4 weeks",AD29,IF(AF10="5 weeks",AD28,IF(AF10="6 weeks",AD27,IF(AF10="8 weeks",AD25,IF(AF10="12 weeks",AD23,""))))))</f>
        <v>Week 10</v>
      </c>
      <c r="AG33" s="156">
        <f>INDEX(AC16:AE67,MATCH(AF33,AD16:AD67,0),3)</f>
        <v>0</v>
      </c>
      <c r="AH33" s="151"/>
      <c r="AI33" s="1"/>
      <c r="AJ33" s="1"/>
    </row>
    <row r="34" spans="1:36" x14ac:dyDescent="0.25">
      <c r="A34" s="1"/>
      <c r="B34" s="1"/>
      <c r="C34" s="59">
        <f t="shared" si="3"/>
        <v>0</v>
      </c>
      <c r="D34" s="60" t="str">
        <f t="shared" si="6"/>
        <v/>
      </c>
      <c r="E34" s="50">
        <v>19</v>
      </c>
      <c r="F34" s="61" t="str">
        <f t="shared" si="4"/>
        <v>Week 19</v>
      </c>
      <c r="G34" s="15"/>
      <c r="H34" s="62" t="str">
        <f>IF(H10="3 weeks (accelerated)",F31,IF(H10="4 weeks",F30,IF(H10="5 weeks",F29,IF(H10="6 weeks",F28,IF(H10="8 weeks",F26,IF(H10="12 weeks",F24,""))))))</f>
        <v>Week 11</v>
      </c>
      <c r="I34" s="156">
        <f>INDEX(E16:G67,MATCH(H34,F16:F67,0),3)</f>
        <v>0</v>
      </c>
      <c r="J34" s="151"/>
      <c r="K34" s="108">
        <f>IF(K33="",IF(N11=$D34,$E16,""),K33+1)</f>
        <v>19</v>
      </c>
      <c r="L34" s="107" t="str">
        <f t="shared" si="0"/>
        <v>Week 19</v>
      </c>
      <c r="M34" s="15"/>
      <c r="N34" s="62" t="str">
        <f>IF(N10="3 weeks (accelerated)",L31,IF(N10="4 weeks",L30,IF(N10="5 weeks",L29,IF(N10="6 weeks",L28,IF(N10="8 weeks",L26,IF(N10="12 weeks",L24,""))))))</f>
        <v>Week 11</v>
      </c>
      <c r="O34" s="156">
        <f>INDEX(K16:M67,MATCH(N34,L16:L67,0),3)</f>
        <v>0</v>
      </c>
      <c r="P34" s="151"/>
      <c r="Q34" s="108">
        <f>IF(Q33="",IF(T11=$D34,$E16,""),Q33+1)</f>
        <v>19</v>
      </c>
      <c r="R34" s="107" t="str">
        <f t="shared" si="5"/>
        <v>Week 19</v>
      </c>
      <c r="S34" s="15"/>
      <c r="T34" s="62" t="str">
        <f>IF(T10="3 weeks (accelerated)",R31,IF(T10="4 weeks",R30,IF(T10="5 weeks",R29,IF(T10="6 weeks",R28,IF(T10="8 weeks",R26,IF(T10="12 weeks",R24,""))))))</f>
        <v>Week 11</v>
      </c>
      <c r="U34" s="156">
        <f>INDEX(Q16:S67,MATCH(T34,R16:R67,0),3)</f>
        <v>0</v>
      </c>
      <c r="V34" s="151"/>
      <c r="W34" s="108">
        <f>IF(W33="",IF(Z11=$D34,$E16,""),W33+1)</f>
        <v>19</v>
      </c>
      <c r="X34" s="107" t="str">
        <f t="shared" si="1"/>
        <v>Week 19</v>
      </c>
      <c r="Y34" s="15"/>
      <c r="Z34" s="62" t="str">
        <f>IF(Z10="3 weeks (accelerated)",X31,IF(Z10="4 weeks",X30,IF(Z10="5 weeks",X29,IF(Z10="6 weeks",X28,IF(Z10="8 weeks",X26,IF(Z10="12 weeks",X24,""))))))</f>
        <v>Week 11</v>
      </c>
      <c r="AA34" s="156">
        <f>INDEX(W16:Y67,MATCH(Z34,X16:X67,0),3)</f>
        <v>0</v>
      </c>
      <c r="AB34" s="151"/>
      <c r="AC34" s="108">
        <f>IF(AC33="",IF(AF11=$D34,$E16,""),AC33+1)</f>
        <v>19</v>
      </c>
      <c r="AD34" s="107" t="str">
        <f t="shared" si="2"/>
        <v>Week 19</v>
      </c>
      <c r="AE34" s="15"/>
      <c r="AF34" s="62" t="str">
        <f>IF(AF10="3 weeks (accelerated)",AD31,IF(AF10="4 weeks",AD30,IF(AF10="5 weeks",AD29,IF(AF10="6 weeks",AD28,IF(AF10="8 weeks",AD26,IF(AF10="12 weeks",AD24,""))))))</f>
        <v>Week 11</v>
      </c>
      <c r="AG34" s="156">
        <f>INDEX(AC16:AE67,MATCH(AF34,AD16:AD67,0),3)</f>
        <v>0</v>
      </c>
      <c r="AH34" s="151"/>
      <c r="AI34" s="1"/>
      <c r="AJ34" s="1"/>
    </row>
    <row r="35" spans="1:36" x14ac:dyDescent="0.25">
      <c r="A35" s="1"/>
      <c r="B35" s="1"/>
      <c r="C35" s="59">
        <f t="shared" si="3"/>
        <v>0</v>
      </c>
      <c r="D35" s="60" t="str">
        <f t="shared" si="6"/>
        <v/>
      </c>
      <c r="E35" s="50">
        <v>20</v>
      </c>
      <c r="F35" s="61" t="str">
        <f t="shared" si="4"/>
        <v>Week 20</v>
      </c>
      <c r="G35" s="15"/>
      <c r="H35" s="62" t="str">
        <f>IF(H10="3 weeks (accelerated)",F32,IF(H10="4 weeks",F31,IF(H10="5 weeks",F30,IF(H10="6 weeks",F29,IF(H10="8 weeks",F27,IF(H10="12 weeks",F25,""))))))</f>
        <v>Week 12</v>
      </c>
      <c r="I35" s="156">
        <f>INDEX(E16:G67,MATCH(H35,F16:F67,0),3)</f>
        <v>0</v>
      </c>
      <c r="J35" s="151"/>
      <c r="K35" s="108">
        <f>IF(K34="",IF(N11=$D35,$E16,""),K34+1)</f>
        <v>20</v>
      </c>
      <c r="L35" s="107" t="str">
        <f t="shared" si="0"/>
        <v>Week 20</v>
      </c>
      <c r="M35" s="15"/>
      <c r="N35" s="62" t="str">
        <f>IF(N10="3 weeks (accelerated)",L32,IF(N10="4 weeks",L31,IF(N10="5 weeks",L30,IF(N10="6 weeks",L29,IF(N10="8 weeks",L27,IF(N10="12 weeks",L25,""))))))</f>
        <v>Week 12</v>
      </c>
      <c r="O35" s="156">
        <f>INDEX(K16:M67,MATCH(N35,L16:L67,0),3)</f>
        <v>0</v>
      </c>
      <c r="P35" s="151"/>
      <c r="Q35" s="108">
        <f>IF(Q34="",IF(T11=$D35,$E16,""),Q34+1)</f>
        <v>20</v>
      </c>
      <c r="R35" s="107" t="str">
        <f t="shared" si="5"/>
        <v>Week 20</v>
      </c>
      <c r="S35" s="15"/>
      <c r="T35" s="62" t="str">
        <f>IF(T10="3 weeks (accelerated)",R32,IF(T10="4 weeks",R31,IF(T10="5 weeks",R30,IF(T10="6 weeks",R29,IF(T10="8 weeks",R27,IF(T10="12 weeks",R25,""))))))</f>
        <v>Week 12</v>
      </c>
      <c r="U35" s="156">
        <f>INDEX(Q16:S67,MATCH(T35,R16:R67,0),3)</f>
        <v>0</v>
      </c>
      <c r="V35" s="151"/>
      <c r="W35" s="108">
        <f>IF(W34="",IF(Z11=$D35,$E16,""),W34+1)</f>
        <v>20</v>
      </c>
      <c r="X35" s="107" t="str">
        <f t="shared" si="1"/>
        <v>Week 20</v>
      </c>
      <c r="Y35" s="15"/>
      <c r="Z35" s="62" t="str">
        <f>IF(Z10="3 weeks (accelerated)",X32,IF(Z10="4 weeks",X31,IF(Z10="5 weeks",X30,IF(Z10="6 weeks",X29,IF(Z10="8 weeks",X27,IF(Z10="12 weeks",X25,""))))))</f>
        <v>Week 12</v>
      </c>
      <c r="AA35" s="156">
        <f>INDEX(W16:Y67,MATCH(Z35,X16:X67,0),3)</f>
        <v>0</v>
      </c>
      <c r="AB35" s="151"/>
      <c r="AC35" s="108">
        <f>IF(AC34="",IF(AF11=$D35,$E16,""),AC34+1)</f>
        <v>20</v>
      </c>
      <c r="AD35" s="107" t="str">
        <f t="shared" si="2"/>
        <v>Week 20</v>
      </c>
      <c r="AE35" s="15"/>
      <c r="AF35" s="62" t="str">
        <f>IF(AF10="3 weeks (accelerated)",AD32,IF(AF10="4 weeks",AD31,IF(AF10="5 weeks",AD30,IF(AF10="6 weeks",AD29,IF(AF10="8 weeks",AD27,IF(AF10="12 weeks",AD25,""))))))</f>
        <v>Week 12</v>
      </c>
      <c r="AG35" s="156">
        <f>INDEX(AC16:AE67,MATCH(AF35,AD16:AD67,0),3)</f>
        <v>0</v>
      </c>
      <c r="AH35" s="151"/>
      <c r="AI35" s="1"/>
      <c r="AJ35" s="1"/>
    </row>
    <row r="36" spans="1:36" x14ac:dyDescent="0.25">
      <c r="A36" s="1"/>
      <c r="B36" s="1"/>
      <c r="C36" s="59">
        <f t="shared" si="3"/>
        <v>0</v>
      </c>
      <c r="D36" s="60" t="str">
        <f t="shared" si="6"/>
        <v/>
      </c>
      <c r="E36" s="50">
        <v>21</v>
      </c>
      <c r="F36" s="61" t="str">
        <f t="shared" si="4"/>
        <v>Week 21</v>
      </c>
      <c r="G36" s="15"/>
      <c r="H36" s="62" t="str">
        <f>IF(H10="3 weeks (accelerated)",F33,IF(H10="4 weeks",F32,IF(H10="5 weeks",F31,IF(H10="6 weeks",F30,IF(H10="8 weeks",F28,IF(H10="12 weeks",F26,""))))))</f>
        <v>Week 13</v>
      </c>
      <c r="I36" s="156">
        <f>INDEX(E16:G67,MATCH(H36,F16:F67,0),3)</f>
        <v>0</v>
      </c>
      <c r="J36" s="151"/>
      <c r="K36" s="108">
        <f>IF(K35="",IF(N11=$D36,$E16,""),K35+1)</f>
        <v>21</v>
      </c>
      <c r="L36" s="107" t="str">
        <f t="shared" si="0"/>
        <v>Week 21</v>
      </c>
      <c r="M36" s="15"/>
      <c r="N36" s="62" t="str">
        <f>IF(N10="3 weeks (accelerated)",L33,IF(N10="4 weeks",L32,IF(N10="5 weeks",L31,IF(N10="6 weeks",L30,IF(N10="8 weeks",L28,IF(N10="12 weeks",L26,""))))))</f>
        <v>Week 13</v>
      </c>
      <c r="O36" s="156">
        <f>INDEX(K16:M67,MATCH(N36,L16:L67,0),3)</f>
        <v>0</v>
      </c>
      <c r="P36" s="151"/>
      <c r="Q36" s="108">
        <f>IF(Q35="",IF(T11=$D36,$E16,""),Q35+1)</f>
        <v>21</v>
      </c>
      <c r="R36" s="107" t="str">
        <f t="shared" si="5"/>
        <v>Week 21</v>
      </c>
      <c r="S36" s="15"/>
      <c r="T36" s="62" t="str">
        <f>IF(T10="3 weeks (accelerated)",R33,IF(T10="4 weeks",R32,IF(T10="5 weeks",R31,IF(T10="6 weeks",R30,IF(T10="8 weeks",R28,IF(T10="12 weeks",R26,""))))))</f>
        <v>Week 13</v>
      </c>
      <c r="U36" s="156">
        <f>INDEX(Q16:S67,MATCH(T36,R16:R67,0),3)</f>
        <v>0</v>
      </c>
      <c r="V36" s="151"/>
      <c r="W36" s="108">
        <f>IF(W35="",IF(Z11=$D36,$E16,""),W35+1)</f>
        <v>21</v>
      </c>
      <c r="X36" s="107" t="str">
        <f t="shared" si="1"/>
        <v>Week 21</v>
      </c>
      <c r="Y36" s="15"/>
      <c r="Z36" s="62" t="str">
        <f>IF(Z10="3 weeks (accelerated)",X33,IF(Z10="4 weeks",X32,IF(Z10="5 weeks",X31,IF(Z10="6 weeks",X30,IF(Z10="8 weeks",X28,IF(Z10="12 weeks",X26,""))))))</f>
        <v>Week 13</v>
      </c>
      <c r="AA36" s="156">
        <f>INDEX(W16:Y67,MATCH(Z36,X16:X67,0),3)</f>
        <v>0</v>
      </c>
      <c r="AB36" s="151"/>
      <c r="AC36" s="108">
        <f>IF(AC35="",IF(AF11=$D36,$E16,""),AC35+1)</f>
        <v>21</v>
      </c>
      <c r="AD36" s="107" t="str">
        <f t="shared" si="2"/>
        <v>Week 21</v>
      </c>
      <c r="AE36" s="15"/>
      <c r="AF36" s="62" t="str">
        <f>IF(AF10="3 weeks (accelerated)",AD33,IF(AF10="4 weeks",AD32,IF(AF10="5 weeks",AD31,IF(AF10="6 weeks",AD30,IF(AF10="8 weeks",AD28,IF(AF10="12 weeks",AD26,""))))))</f>
        <v>Week 13</v>
      </c>
      <c r="AG36" s="156">
        <f>INDEX(AC16:AE67,MATCH(AF36,AD16:AD67,0),3)</f>
        <v>0</v>
      </c>
      <c r="AH36" s="151"/>
      <c r="AI36" s="1"/>
      <c r="AJ36" s="1"/>
    </row>
    <row r="37" spans="1:36" x14ac:dyDescent="0.25">
      <c r="A37" s="1"/>
      <c r="B37" s="1"/>
      <c r="C37" s="59">
        <f t="shared" si="3"/>
        <v>0</v>
      </c>
      <c r="D37" s="60" t="str">
        <f t="shared" si="6"/>
        <v/>
      </c>
      <c r="E37" s="50">
        <v>22</v>
      </c>
      <c r="F37" s="61" t="str">
        <f t="shared" si="4"/>
        <v>Week 22</v>
      </c>
      <c r="G37" s="15"/>
      <c r="H37" s="62" t="str">
        <f>IF(H10="3 weeks (accelerated)",F34,IF(H10="4 weeks",F33,IF(H10="5 weeks",F32,IF(H10="6 weeks",F31,IF(H10="8 weeks",F29,IF(H10="12 weeks",F27,""))))))</f>
        <v>Week 14</v>
      </c>
      <c r="I37" s="156">
        <f>INDEX(E16:G67,MATCH(H37,F16:F67,0),3)</f>
        <v>0</v>
      </c>
      <c r="J37" s="151"/>
      <c r="K37" s="108">
        <f>IF(K36="",IF(N11=$D37,$E16,""),K36+1)</f>
        <v>22</v>
      </c>
      <c r="L37" s="107" t="str">
        <f t="shared" si="0"/>
        <v>Week 22</v>
      </c>
      <c r="M37" s="15"/>
      <c r="N37" s="62" t="str">
        <f>IF(N10="3 weeks (accelerated)",L34,IF(N10="4 weeks",L33,IF(N10="5 weeks",L32,IF(N10="6 weeks",L31,IF(N10="8 weeks",L29,IF(N10="12 weeks",L27,""))))))</f>
        <v>Week 14</v>
      </c>
      <c r="O37" s="156">
        <f>INDEX(K16:M67,MATCH(N37,L16:L67,0),3)</f>
        <v>0</v>
      </c>
      <c r="P37" s="151"/>
      <c r="Q37" s="108">
        <f>IF(Q36="",IF(T11=$D37,$E16,""),Q36+1)</f>
        <v>22</v>
      </c>
      <c r="R37" s="107" t="str">
        <f t="shared" si="5"/>
        <v>Week 22</v>
      </c>
      <c r="S37" s="15"/>
      <c r="T37" s="62" t="str">
        <f>IF(T10="3 weeks (accelerated)",R34,IF(T10="4 weeks",R33,IF(T10="5 weeks",R32,IF(T10="6 weeks",R31,IF(T10="8 weeks",R29,IF(T10="12 weeks",R27,""))))))</f>
        <v>Week 14</v>
      </c>
      <c r="U37" s="156">
        <f>INDEX(Q16:S67,MATCH(T37,R16:R67,0),3)</f>
        <v>0</v>
      </c>
      <c r="V37" s="151"/>
      <c r="W37" s="108">
        <f>IF(W36="",IF(Z11=$D37,$E16,""),W36+1)</f>
        <v>22</v>
      </c>
      <c r="X37" s="107" t="str">
        <f t="shared" si="1"/>
        <v>Week 22</v>
      </c>
      <c r="Y37" s="15"/>
      <c r="Z37" s="62" t="str">
        <f>IF(Z10="3 weeks (accelerated)",X34,IF(Z10="4 weeks",X33,IF(Z10="5 weeks",X32,IF(Z10="6 weeks",X31,IF(Z10="8 weeks",X29,IF(Z10="12 weeks",X27,""))))))</f>
        <v>Week 14</v>
      </c>
      <c r="AA37" s="156">
        <f>INDEX(W16:Y67,MATCH(Z37,X16:X67,0),3)</f>
        <v>0</v>
      </c>
      <c r="AB37" s="151"/>
      <c r="AC37" s="108">
        <f>IF(AC36="",IF(AF11=$D37,$E16,""),AC36+1)</f>
        <v>22</v>
      </c>
      <c r="AD37" s="107" t="str">
        <f t="shared" si="2"/>
        <v>Week 22</v>
      </c>
      <c r="AE37" s="15"/>
      <c r="AF37" s="62" t="str">
        <f>IF(AF10="3 weeks (accelerated)",AD34,IF(AF10="4 weeks",AD33,IF(AF10="5 weeks",AD32,IF(AF10="6 weeks",AD31,IF(AF10="8 weeks",AD29,IF(AF10="12 weeks",AD27,""))))))</f>
        <v>Week 14</v>
      </c>
      <c r="AG37" s="156">
        <f>INDEX(AC16:AE67,MATCH(AF37,AD16:AD67,0),3)</f>
        <v>0</v>
      </c>
      <c r="AH37" s="151"/>
      <c r="AI37" s="1"/>
      <c r="AJ37" s="1"/>
    </row>
    <row r="38" spans="1:36" x14ac:dyDescent="0.25">
      <c r="A38" s="1"/>
      <c r="B38" s="1"/>
      <c r="C38" s="59">
        <f t="shared" si="3"/>
        <v>0</v>
      </c>
      <c r="D38" s="60" t="str">
        <f t="shared" si="6"/>
        <v/>
      </c>
      <c r="E38" s="50">
        <v>23</v>
      </c>
      <c r="F38" s="61" t="str">
        <f t="shared" si="4"/>
        <v>Week 23</v>
      </c>
      <c r="G38" s="15"/>
      <c r="H38" s="62" t="str">
        <f>IF(H10="3 weeks (accelerated)",F35,IF(H10="4 weeks",F34,IF(H10="5 weeks",F33,IF(H10="6 weeks",F32,IF(H10="8 weeks",F30,IF(H10="12 weeks",F28,""))))))</f>
        <v>Week 15</v>
      </c>
      <c r="I38" s="156">
        <f>INDEX(E16:G67,MATCH(H38,F16:F67,0),3)</f>
        <v>0</v>
      </c>
      <c r="J38" s="151"/>
      <c r="K38" s="108">
        <f>IF(K37="",IF(N11=$D38,$E16,""),K37+1)</f>
        <v>23</v>
      </c>
      <c r="L38" s="107" t="str">
        <f t="shared" si="0"/>
        <v>Week 23</v>
      </c>
      <c r="M38" s="15"/>
      <c r="N38" s="62" t="str">
        <f>IF(N10="3 weeks (accelerated)",L35,IF(N10="4 weeks",L34,IF(N10="5 weeks",L33,IF(N10="6 weeks",L32,IF(N10="8 weeks",L30,IF(N10="12 weeks",L28,""))))))</f>
        <v>Week 15</v>
      </c>
      <c r="O38" s="156">
        <f>INDEX(K16:M67,MATCH(N38,L16:L67,0),3)</f>
        <v>0</v>
      </c>
      <c r="P38" s="151"/>
      <c r="Q38" s="108">
        <f>IF(Q37="",IF(T11=$D38,$E16,""),Q37+1)</f>
        <v>23</v>
      </c>
      <c r="R38" s="107" t="str">
        <f t="shared" si="5"/>
        <v>Week 23</v>
      </c>
      <c r="S38" s="15"/>
      <c r="T38" s="62" t="str">
        <f>IF(T10="3 weeks (accelerated)",R35,IF(T10="4 weeks",R34,IF(T10="5 weeks",R33,IF(T10="6 weeks",R32,IF(T10="8 weeks",R30,IF(T10="12 weeks",R28,""))))))</f>
        <v>Week 15</v>
      </c>
      <c r="U38" s="156">
        <f>INDEX(Q16:S67,MATCH(T38,R16:R67,0),3)</f>
        <v>0</v>
      </c>
      <c r="V38" s="151"/>
      <c r="W38" s="108">
        <f>IF(W37="",IF(Z11=$D38,$E16,""),W37+1)</f>
        <v>23</v>
      </c>
      <c r="X38" s="107" t="str">
        <f t="shared" si="1"/>
        <v>Week 23</v>
      </c>
      <c r="Y38" s="15"/>
      <c r="Z38" s="62" t="str">
        <f>IF(Z10="3 weeks (accelerated)",X35,IF(Z10="4 weeks",X34,IF(Z10="5 weeks",X33,IF(Z10="6 weeks",X32,IF(Z10="8 weeks",X30,IF(Z10="12 weeks",X28,""))))))</f>
        <v>Week 15</v>
      </c>
      <c r="AA38" s="156">
        <f>INDEX(W16:Y67,MATCH(Z38,X16:X67,0),3)</f>
        <v>0</v>
      </c>
      <c r="AB38" s="151"/>
      <c r="AC38" s="108">
        <f>IF(AC37="",IF(AF11=$D38,$E16,""),AC37+1)</f>
        <v>23</v>
      </c>
      <c r="AD38" s="107" t="str">
        <f t="shared" si="2"/>
        <v>Week 23</v>
      </c>
      <c r="AE38" s="15"/>
      <c r="AF38" s="62" t="str">
        <f>IF(AF10="3 weeks (accelerated)",AD35,IF(AF10="4 weeks",AD34,IF(AF10="5 weeks",AD33,IF(AF10="6 weeks",AD32,IF(AF10="8 weeks",AD30,IF(AF10="12 weeks",AD28,""))))))</f>
        <v>Week 15</v>
      </c>
      <c r="AG38" s="156">
        <f>INDEX(AC16:AE67,MATCH(AF38,AD16:AD67,0),3)</f>
        <v>0</v>
      </c>
      <c r="AH38" s="151"/>
      <c r="AI38" s="1"/>
      <c r="AJ38" s="1"/>
    </row>
    <row r="39" spans="1:36" x14ac:dyDescent="0.25">
      <c r="A39" s="1"/>
      <c r="B39" s="1"/>
      <c r="C39" s="59">
        <f t="shared" si="3"/>
        <v>0</v>
      </c>
      <c r="D39" s="60" t="str">
        <f t="shared" si="6"/>
        <v/>
      </c>
      <c r="E39" s="50">
        <v>24</v>
      </c>
      <c r="F39" s="61" t="str">
        <f t="shared" si="4"/>
        <v>Week 24</v>
      </c>
      <c r="G39" s="15"/>
      <c r="H39" s="62" t="str">
        <f>IF(H10="3 weeks (accelerated)",F36,IF(H10="4 weeks",F35,IF(H10="5 weeks",F34,IF(H10="6 weeks",F33,IF(H10="8 weeks",F31,IF(H10="12 weeks",F29,""))))))</f>
        <v>Week 16</v>
      </c>
      <c r="I39" s="156">
        <f>INDEX(E16:G67,MATCH(H39,F16:F67,0),3)</f>
        <v>0</v>
      </c>
      <c r="J39" s="151"/>
      <c r="K39" s="108">
        <f>IF(K38="",IF(N11=$D39,$E16,""),K38+1)</f>
        <v>24</v>
      </c>
      <c r="L39" s="107" t="str">
        <f t="shared" si="0"/>
        <v>Week 24</v>
      </c>
      <c r="M39" s="15"/>
      <c r="N39" s="62" t="str">
        <f>IF(N10="3 weeks (accelerated)",L36,IF(N10="4 weeks",L35,IF(N10="5 weeks",L34,IF(N10="6 weeks",L33,IF(N10="8 weeks",L31,IF(N10="12 weeks",L29,""))))))</f>
        <v>Week 16</v>
      </c>
      <c r="O39" s="156">
        <f>INDEX(K16:M67,MATCH(N39,L16:L67,0),3)</f>
        <v>0</v>
      </c>
      <c r="P39" s="151"/>
      <c r="Q39" s="108">
        <f>IF(Q38="",IF(T11=$D39,$E16,""),Q38+1)</f>
        <v>24</v>
      </c>
      <c r="R39" s="107" t="str">
        <f t="shared" si="5"/>
        <v>Week 24</v>
      </c>
      <c r="S39" s="15"/>
      <c r="T39" s="62" t="str">
        <f>IF(T10="3 weeks (accelerated)",R36,IF(T10="4 weeks",R35,IF(T10="5 weeks",R34,IF(T10="6 weeks",R33,IF(T10="8 weeks",R31,IF(T10="12 weeks",R29,""))))))</f>
        <v>Week 16</v>
      </c>
      <c r="U39" s="156">
        <f>INDEX(Q16:S67,MATCH(T39,R16:R67,0),3)</f>
        <v>0</v>
      </c>
      <c r="V39" s="151"/>
      <c r="W39" s="108">
        <f>IF(W38="",IF(Z11=$D39,$E16,""),W38+1)</f>
        <v>24</v>
      </c>
      <c r="X39" s="107" t="str">
        <f t="shared" si="1"/>
        <v>Week 24</v>
      </c>
      <c r="Y39" s="15"/>
      <c r="Z39" s="62" t="str">
        <f>IF(Z10="3 weeks (accelerated)",X36,IF(Z10="4 weeks",X35,IF(Z10="5 weeks",X34,IF(Z10="6 weeks",X33,IF(Z10="8 weeks",X31,IF(Z10="12 weeks",X29,""))))))</f>
        <v>Week 16</v>
      </c>
      <c r="AA39" s="156">
        <f>INDEX(W16:Y67,MATCH(Z39,X16:X67,0),3)</f>
        <v>0</v>
      </c>
      <c r="AB39" s="151"/>
      <c r="AC39" s="108">
        <f>IF(AC38="",IF(AF11=$D39,$E16,""),AC38+1)</f>
        <v>24</v>
      </c>
      <c r="AD39" s="107" t="str">
        <f t="shared" si="2"/>
        <v>Week 24</v>
      </c>
      <c r="AE39" s="15"/>
      <c r="AF39" s="62" t="str">
        <f>IF(AF10="3 weeks (accelerated)",AD36,IF(AF10="4 weeks",AD35,IF(AF10="5 weeks",AD34,IF(AF10="6 weeks",AD33,IF(AF10="8 weeks",AD31,IF(AF10="12 weeks",AD29,""))))))</f>
        <v>Week 16</v>
      </c>
      <c r="AG39" s="156">
        <f>INDEX(AC16:AE67,MATCH(AF39,AD16:AD67,0),3)</f>
        <v>0</v>
      </c>
      <c r="AH39" s="151"/>
      <c r="AI39" s="1"/>
      <c r="AJ39" s="1"/>
    </row>
    <row r="40" spans="1:36" x14ac:dyDescent="0.25">
      <c r="A40" s="1"/>
      <c r="B40" s="1"/>
      <c r="C40" s="59">
        <f t="shared" si="3"/>
        <v>0</v>
      </c>
      <c r="D40" s="60" t="str">
        <f t="shared" si="6"/>
        <v/>
      </c>
      <c r="E40" s="50">
        <v>25</v>
      </c>
      <c r="F40" s="61" t="str">
        <f t="shared" si="4"/>
        <v>Week 25</v>
      </c>
      <c r="G40" s="15"/>
      <c r="H40" s="62" t="str">
        <f>IF(H10="3 weeks (accelerated)",F37,IF(H10="4 weeks",F36,IF(H10="5 weeks",F35,IF(H10="6 weeks",F34,IF(H10="8 weeks",F32,IF(H10="12 weeks",F30,""))))))</f>
        <v>Week 17</v>
      </c>
      <c r="I40" s="156">
        <f>INDEX(E16:G67,MATCH(H40,F16:F67,0),3)</f>
        <v>0</v>
      </c>
      <c r="J40" s="151"/>
      <c r="K40" s="108">
        <f>IF(K39="",IF(N11=$D40,$E16,""),K39+1)</f>
        <v>25</v>
      </c>
      <c r="L40" s="107" t="str">
        <f t="shared" si="0"/>
        <v>Week 25</v>
      </c>
      <c r="M40" s="15"/>
      <c r="N40" s="62" t="str">
        <f>IF(N10="3 weeks (accelerated)",L37,IF(N10="4 weeks",L36,IF(N10="5 weeks",L35,IF(N10="6 weeks",L34,IF(N10="8 weeks",L32,IF(N10="12 weeks",L30,""))))))</f>
        <v>Week 17</v>
      </c>
      <c r="O40" s="156">
        <f>INDEX(K16:M67,MATCH(N40,L16:L67,0),3)</f>
        <v>0</v>
      </c>
      <c r="P40" s="151"/>
      <c r="Q40" s="108">
        <f>IF(Q39="",IF(T11=$D40,$E16,""),Q39+1)</f>
        <v>25</v>
      </c>
      <c r="R40" s="107" t="str">
        <f t="shared" si="5"/>
        <v>Week 25</v>
      </c>
      <c r="S40" s="15"/>
      <c r="T40" s="62" t="str">
        <f>IF(T10="3 weeks (accelerated)",R37,IF(T10="4 weeks",R36,IF(T10="5 weeks",R35,IF(T10="6 weeks",R34,IF(T10="8 weeks",R32,IF(T10="12 weeks",R30,""))))))</f>
        <v>Week 17</v>
      </c>
      <c r="U40" s="156">
        <f>INDEX(Q16:S67,MATCH(T40,R16:R67,0),3)</f>
        <v>0</v>
      </c>
      <c r="V40" s="151"/>
      <c r="W40" s="108">
        <f>IF(W39="",IF(Z11=$D40,$E16,""),W39+1)</f>
        <v>25</v>
      </c>
      <c r="X40" s="107" t="str">
        <f t="shared" si="1"/>
        <v>Week 25</v>
      </c>
      <c r="Y40" s="15"/>
      <c r="Z40" s="62" t="str">
        <f>IF(Z10="3 weeks (accelerated)",X37,IF(Z10="4 weeks",X36,IF(Z10="5 weeks",X35,IF(Z10="6 weeks",X34,IF(Z10="8 weeks",X32,IF(Z10="12 weeks",X30,""))))))</f>
        <v>Week 17</v>
      </c>
      <c r="AA40" s="156">
        <f>INDEX(W16:Y67,MATCH(Z40,X16:X67,0),3)</f>
        <v>0</v>
      </c>
      <c r="AB40" s="151"/>
      <c r="AC40" s="108">
        <f>IF(AC39="",IF(AF11=$D40,$E16,""),AC39+1)</f>
        <v>25</v>
      </c>
      <c r="AD40" s="107" t="str">
        <f t="shared" si="2"/>
        <v>Week 25</v>
      </c>
      <c r="AE40" s="15"/>
      <c r="AF40" s="62" t="str">
        <f>IF(AF10="3 weeks (accelerated)",AD37,IF(AF10="4 weeks",AD36,IF(AF10="5 weeks",AD35,IF(AF10="6 weeks",AD34,IF(AF10="8 weeks",AD32,IF(AF10="12 weeks",AD30,""))))))</f>
        <v>Week 17</v>
      </c>
      <c r="AG40" s="156">
        <f>INDEX(AC16:AE67,MATCH(AF40,AD16:AD67,0),3)</f>
        <v>0</v>
      </c>
      <c r="AH40" s="151"/>
      <c r="AI40" s="1"/>
      <c r="AJ40" s="1"/>
    </row>
    <row r="41" spans="1:36" x14ac:dyDescent="0.25">
      <c r="A41" s="1"/>
      <c r="B41" s="1"/>
      <c r="C41" s="59">
        <f t="shared" si="3"/>
        <v>0</v>
      </c>
      <c r="D41" s="60" t="str">
        <f t="shared" si="6"/>
        <v/>
      </c>
      <c r="E41" s="50">
        <v>26</v>
      </c>
      <c r="F41" s="61" t="str">
        <f t="shared" si="4"/>
        <v>Week 26</v>
      </c>
      <c r="G41" s="15"/>
      <c r="H41" s="62" t="str">
        <f>IF(H10="3 weeks (accelerated)",F38,IF(H10="4 weeks",F37,IF(H10="5 weeks",F36,IF(H10="6 weeks",F35,IF(H10="8 weeks",F33,IF(H10="12 weeks",F31,""))))))</f>
        <v>Week 18</v>
      </c>
      <c r="I41" s="156">
        <f>INDEX(E16:G67,MATCH(H41,F16:F67,0),3)</f>
        <v>0</v>
      </c>
      <c r="J41" s="151"/>
      <c r="K41" s="108">
        <f>IF(K40="",IF(N11=$D41,$E16,""),K40+1)</f>
        <v>26</v>
      </c>
      <c r="L41" s="107" t="str">
        <f t="shared" si="0"/>
        <v>Week 26</v>
      </c>
      <c r="M41" s="15"/>
      <c r="N41" s="62" t="str">
        <f>IF(N10="3 weeks (accelerated)",L38,IF(N10="4 weeks",L37,IF(N10="5 weeks",L36,IF(N10="6 weeks",L35,IF(N10="8 weeks",L33,IF(N10="12 weeks",L31,""))))))</f>
        <v>Week 18</v>
      </c>
      <c r="O41" s="156">
        <f>INDEX(K16:M67,MATCH(N41,L16:L67,0),3)</f>
        <v>0</v>
      </c>
      <c r="P41" s="151"/>
      <c r="Q41" s="108">
        <f>IF(Q40="",IF(T11=$D41,$E16,""),Q40+1)</f>
        <v>26</v>
      </c>
      <c r="R41" s="107" t="str">
        <f t="shared" si="5"/>
        <v>Week 26</v>
      </c>
      <c r="S41" s="15"/>
      <c r="T41" s="62" t="str">
        <f>IF(T10="3 weeks (accelerated)",R38,IF(T10="4 weeks",R37,IF(T10="5 weeks",R36,IF(T10="6 weeks",R35,IF(T10="8 weeks",R33,IF(T10="12 weeks",R31,""))))))</f>
        <v>Week 18</v>
      </c>
      <c r="U41" s="156">
        <f>INDEX(Q16:S67,MATCH(T41,R16:R67,0),3)</f>
        <v>0</v>
      </c>
      <c r="V41" s="151"/>
      <c r="W41" s="108">
        <f>IF(W40="",IF(Z11=$D41,$E16,""),W40+1)</f>
        <v>26</v>
      </c>
      <c r="X41" s="107" t="str">
        <f t="shared" si="1"/>
        <v>Week 26</v>
      </c>
      <c r="Y41" s="15"/>
      <c r="Z41" s="62" t="str">
        <f>IF(Z10="3 weeks (accelerated)",X38,IF(Z10="4 weeks",X37,IF(Z10="5 weeks",X36,IF(Z10="6 weeks",X35,IF(Z10="8 weeks",X33,IF(Z10="12 weeks",X31,""))))))</f>
        <v>Week 18</v>
      </c>
      <c r="AA41" s="156">
        <f>INDEX(W16:Y67,MATCH(Z41,X16:X67,0),3)</f>
        <v>0</v>
      </c>
      <c r="AB41" s="151"/>
      <c r="AC41" s="108">
        <f>IF(AC40="",IF(AF11=$D41,$E16,""),AC40+1)</f>
        <v>26</v>
      </c>
      <c r="AD41" s="107" t="str">
        <f t="shared" si="2"/>
        <v>Week 26</v>
      </c>
      <c r="AE41" s="15"/>
      <c r="AF41" s="62" t="str">
        <f>IF(AF10="3 weeks (accelerated)",AD38,IF(AF10="4 weeks",AD37,IF(AF10="5 weeks",AD36,IF(AF10="6 weeks",AD35,IF(AF10="8 weeks",AD33,IF(AF10="12 weeks",AD31,""))))))</f>
        <v>Week 18</v>
      </c>
      <c r="AG41" s="156">
        <f>INDEX(AC16:AE67,MATCH(AF41,AD16:AD67,0),3)</f>
        <v>0</v>
      </c>
      <c r="AH41" s="151"/>
      <c r="AI41" s="1"/>
      <c r="AJ41" s="1"/>
    </row>
    <row r="42" spans="1:36" x14ac:dyDescent="0.25">
      <c r="A42" s="1"/>
      <c r="B42" s="1"/>
      <c r="C42" s="59">
        <f t="shared" si="3"/>
        <v>0</v>
      </c>
      <c r="D42" s="60" t="str">
        <f t="shared" si="6"/>
        <v/>
      </c>
      <c r="E42" s="50">
        <v>27</v>
      </c>
      <c r="F42" s="61" t="str">
        <f t="shared" si="4"/>
        <v>Week 27</v>
      </c>
      <c r="G42" s="15"/>
      <c r="H42" s="62" t="str">
        <f>IF(H10="3 weeks (accelerated)",F39,IF(H10="4 weeks",F38,IF(H10="5 weeks",F37,IF(H10="6 weeks",F36,IF(H10="8 weeks",F34,IF(H10="12 weeks",F32,""))))))</f>
        <v>Week 19</v>
      </c>
      <c r="I42" s="156">
        <f>INDEX(E16:G67,MATCH(H42,F16:F67,0),3)</f>
        <v>0</v>
      </c>
      <c r="J42" s="151"/>
      <c r="K42" s="108">
        <f>IF(K41="",IF(N11=$D42,$E16,""),K41+1)</f>
        <v>27</v>
      </c>
      <c r="L42" s="107" t="str">
        <f t="shared" si="0"/>
        <v>Week 27</v>
      </c>
      <c r="M42" s="15"/>
      <c r="N42" s="62" t="str">
        <f>IF(N10="3 weeks (accelerated)",L39,IF(N10="4 weeks",L38,IF(N10="5 weeks",L37,IF(N10="6 weeks",L36,IF(N10="8 weeks",L34,IF(N10="12 weeks",L32,""))))))</f>
        <v>Week 19</v>
      </c>
      <c r="O42" s="156">
        <f>INDEX(K16:M67,MATCH(N42,L16:L67,0),3)</f>
        <v>0</v>
      </c>
      <c r="P42" s="151"/>
      <c r="Q42" s="108">
        <f>IF(Q41="",IF(T11=$D42,$E16,""),Q41+1)</f>
        <v>27</v>
      </c>
      <c r="R42" s="107" t="str">
        <f t="shared" si="5"/>
        <v>Week 27</v>
      </c>
      <c r="S42" s="15"/>
      <c r="T42" s="62" t="str">
        <f>IF(T10="3 weeks (accelerated)",R39,IF(T10="4 weeks",R38,IF(T10="5 weeks",R37,IF(T10="6 weeks",R36,IF(T10="8 weeks",R34,IF(T10="12 weeks",R32,""))))))</f>
        <v>Week 19</v>
      </c>
      <c r="U42" s="156">
        <f>INDEX(Q16:S67,MATCH(T42,R16:R67,0),3)</f>
        <v>0</v>
      </c>
      <c r="V42" s="151"/>
      <c r="W42" s="108">
        <f>IF(W41="",IF(Z11=$D42,$E16,""),W41+1)</f>
        <v>27</v>
      </c>
      <c r="X42" s="107" t="str">
        <f t="shared" si="1"/>
        <v>Week 27</v>
      </c>
      <c r="Y42" s="15"/>
      <c r="Z42" s="62" t="str">
        <f>IF(Z10="3 weeks (accelerated)",X39,IF(Z10="4 weeks",X38,IF(Z10="5 weeks",X37,IF(Z10="6 weeks",X36,IF(Z10="8 weeks",X34,IF(Z10="12 weeks",X32,""))))))</f>
        <v>Week 19</v>
      </c>
      <c r="AA42" s="156">
        <f>INDEX(W16:Y67,MATCH(Z42,X16:X67,0),3)</f>
        <v>0</v>
      </c>
      <c r="AB42" s="151"/>
      <c r="AC42" s="108">
        <f>IF(AC41="",IF(AF11=$D42,$E16,""),AC41+1)</f>
        <v>27</v>
      </c>
      <c r="AD42" s="107" t="str">
        <f t="shared" si="2"/>
        <v>Week 27</v>
      </c>
      <c r="AE42" s="15"/>
      <c r="AF42" s="62" t="str">
        <f>IF(AF10="3 weeks (accelerated)",AD39,IF(AF10="4 weeks",AD38,IF(AF10="5 weeks",AD37,IF(AF10="6 weeks",AD36,IF(AF10="8 weeks",AD34,IF(AF10="12 weeks",AD32,""))))))</f>
        <v>Week 19</v>
      </c>
      <c r="AG42" s="156">
        <f>INDEX(AC16:AE67,MATCH(AF42,AD16:AD67,0),3)</f>
        <v>0</v>
      </c>
      <c r="AH42" s="151"/>
      <c r="AI42" s="1"/>
      <c r="AJ42" s="1"/>
    </row>
    <row r="43" spans="1:36" x14ac:dyDescent="0.25">
      <c r="A43" s="1"/>
      <c r="B43" s="1"/>
      <c r="C43" s="59">
        <f t="shared" si="3"/>
        <v>0</v>
      </c>
      <c r="D43" s="60" t="str">
        <f t="shared" si="6"/>
        <v/>
      </c>
      <c r="E43" s="50">
        <v>28</v>
      </c>
      <c r="F43" s="61" t="str">
        <f t="shared" si="4"/>
        <v>Week 28</v>
      </c>
      <c r="G43" s="15"/>
      <c r="H43" s="62" t="str">
        <f>IF(H10="3 weeks (accelerated)",F40,IF(H10="4 weeks",F39,IF(H10="5 weeks",F38,IF(H10="6 weeks",F37,IF(H10="8 weeks",F35,IF(H10="12 weeks",F33,""))))))</f>
        <v>Week 20</v>
      </c>
      <c r="I43" s="156">
        <f>INDEX(E16:G67,MATCH(H43,F16:F67,0),3)</f>
        <v>0</v>
      </c>
      <c r="J43" s="151"/>
      <c r="K43" s="108">
        <f>IF(K42="",IF(N11=$D43,$E16,""),K42+1)</f>
        <v>28</v>
      </c>
      <c r="L43" s="107" t="str">
        <f t="shared" si="0"/>
        <v>Week 28</v>
      </c>
      <c r="M43" s="15"/>
      <c r="N43" s="62" t="str">
        <f>IF(N10="3 weeks (accelerated)",L40,IF(N10="4 weeks",L39,IF(N10="5 weeks",L38,IF(N10="6 weeks",L37,IF(N10="8 weeks",L35,IF(N10="12 weeks",L33,""))))))</f>
        <v>Week 20</v>
      </c>
      <c r="O43" s="156">
        <f>INDEX(K16:M67,MATCH(N43,L16:L67,0),3)</f>
        <v>0</v>
      </c>
      <c r="P43" s="151"/>
      <c r="Q43" s="108">
        <f>IF(Q42="",IF(T11=$D43,$E16,""),Q42+1)</f>
        <v>28</v>
      </c>
      <c r="R43" s="107" t="str">
        <f t="shared" si="5"/>
        <v>Week 28</v>
      </c>
      <c r="S43" s="15"/>
      <c r="T43" s="62" t="str">
        <f>IF(T10="3 weeks (accelerated)",R40,IF(T10="4 weeks",R39,IF(T10="5 weeks",R38,IF(T10="6 weeks",R37,IF(T10="8 weeks",R35,IF(T10="12 weeks",R33,""))))))</f>
        <v>Week 20</v>
      </c>
      <c r="U43" s="156">
        <f>INDEX(Q16:S67,MATCH(T43,R16:R67,0),3)</f>
        <v>0</v>
      </c>
      <c r="V43" s="151"/>
      <c r="W43" s="108">
        <f>IF(W42="",IF(Z11=$D43,$E16,""),W42+1)</f>
        <v>28</v>
      </c>
      <c r="X43" s="107" t="str">
        <f t="shared" si="1"/>
        <v>Week 28</v>
      </c>
      <c r="Y43" s="15"/>
      <c r="Z43" s="62" t="str">
        <f>IF(Z10="3 weeks (accelerated)",X40,IF(Z10="4 weeks",X39,IF(Z10="5 weeks",X38,IF(Z10="6 weeks",X37,IF(Z10="8 weeks",X35,IF(Z10="12 weeks",X33,""))))))</f>
        <v>Week 20</v>
      </c>
      <c r="AA43" s="156">
        <f>INDEX(W16:Y67,MATCH(Z43,X16:X67,0),3)</f>
        <v>0</v>
      </c>
      <c r="AB43" s="151"/>
      <c r="AC43" s="108">
        <f>IF(AC42="",IF(AF11=$D43,$E16,""),AC42+1)</f>
        <v>28</v>
      </c>
      <c r="AD43" s="107" t="str">
        <f t="shared" si="2"/>
        <v>Week 28</v>
      </c>
      <c r="AE43" s="15"/>
      <c r="AF43" s="62" t="str">
        <f>IF(AF10="3 weeks (accelerated)",AD40,IF(AF10="4 weeks",AD39,IF(AF10="5 weeks",AD38,IF(AF10="6 weeks",AD37,IF(AF10="8 weeks",AD35,IF(AF10="12 weeks",AD33,""))))))</f>
        <v>Week 20</v>
      </c>
      <c r="AG43" s="156">
        <f>INDEX(AC16:AE67,MATCH(AF43,AD16:AD67,0),3)</f>
        <v>0</v>
      </c>
      <c r="AH43" s="151"/>
      <c r="AI43" s="1"/>
      <c r="AJ43" s="1"/>
    </row>
    <row r="44" spans="1:36" x14ac:dyDescent="0.25">
      <c r="A44" s="1"/>
      <c r="B44" s="1"/>
      <c r="C44" s="59">
        <f t="shared" si="3"/>
        <v>0</v>
      </c>
      <c r="D44" s="60" t="str">
        <f t="shared" si="6"/>
        <v/>
      </c>
      <c r="E44" s="50">
        <v>29</v>
      </c>
      <c r="F44" s="61" t="str">
        <f t="shared" si="4"/>
        <v>Week 29</v>
      </c>
      <c r="G44" s="15"/>
      <c r="H44" s="62" t="str">
        <f>IF(H10="3 weeks (accelerated)",F41,IF(H10="4 weeks",F40,IF(H10="5 weeks",F39,IF(H10="6 weeks",F38,IF(H10="8 weeks",F36,IF(H10="12 weeks",F34,""))))))</f>
        <v>Week 21</v>
      </c>
      <c r="I44" s="156">
        <f>INDEX(E16:G67,MATCH(H44,F16:F67,0),3)</f>
        <v>0</v>
      </c>
      <c r="J44" s="151"/>
      <c r="K44" s="108">
        <f>IF(K43="",IF(N11=$D44,$E16,""),K43+1)</f>
        <v>29</v>
      </c>
      <c r="L44" s="107" t="str">
        <f t="shared" si="0"/>
        <v>Week 29</v>
      </c>
      <c r="M44" s="15"/>
      <c r="N44" s="62" t="str">
        <f>IF(N10="3 weeks (accelerated)",L41,IF(N10="4 weeks",L40,IF(N10="5 weeks",L39,IF(N10="6 weeks",L38,IF(N10="8 weeks",L36,IF(N10="12 weeks",L34,""))))))</f>
        <v>Week 21</v>
      </c>
      <c r="O44" s="156">
        <f>INDEX(K16:M67,MATCH(N44,L16:L67,0),3)</f>
        <v>0</v>
      </c>
      <c r="P44" s="151"/>
      <c r="Q44" s="108">
        <f>IF(Q43="",IF(T11=$D44,$E16,""),Q43+1)</f>
        <v>29</v>
      </c>
      <c r="R44" s="107" t="str">
        <f t="shared" si="5"/>
        <v>Week 29</v>
      </c>
      <c r="S44" s="15"/>
      <c r="T44" s="62" t="str">
        <f>IF(T10="3 weeks (accelerated)",R41,IF(T10="4 weeks",R40,IF(T10="5 weeks",R39,IF(T10="6 weeks",R38,IF(T10="8 weeks",R36,IF(T10="12 weeks",R34,""))))))</f>
        <v>Week 21</v>
      </c>
      <c r="U44" s="156">
        <f>INDEX(Q16:S67,MATCH(T44,R16:R67,0),3)</f>
        <v>0</v>
      </c>
      <c r="V44" s="151"/>
      <c r="W44" s="108">
        <f>IF(W43="",IF(Z11=$D44,$E16,""),W43+1)</f>
        <v>29</v>
      </c>
      <c r="X44" s="107" t="str">
        <f t="shared" si="1"/>
        <v>Week 29</v>
      </c>
      <c r="Y44" s="15"/>
      <c r="Z44" s="62" t="str">
        <f>IF(Z10="3 weeks (accelerated)",X41,IF(Z10="4 weeks",X40,IF(Z10="5 weeks",X39,IF(Z10="6 weeks",X38,IF(Z10="8 weeks",X36,IF(Z10="12 weeks",X34,""))))))</f>
        <v>Week 21</v>
      </c>
      <c r="AA44" s="156">
        <f>INDEX(W16:Y67,MATCH(Z44,X16:X67,0),3)</f>
        <v>0</v>
      </c>
      <c r="AB44" s="151"/>
      <c r="AC44" s="108">
        <f>IF(AC43="",IF(AF11=$D44,$E16,""),AC43+1)</f>
        <v>29</v>
      </c>
      <c r="AD44" s="107" t="str">
        <f t="shared" si="2"/>
        <v>Week 29</v>
      </c>
      <c r="AE44" s="15"/>
      <c r="AF44" s="62" t="str">
        <f>IF(AF10="3 weeks (accelerated)",AD41,IF(AF10="4 weeks",AD40,IF(AF10="5 weeks",AD39,IF(AF10="6 weeks",AD38,IF(AF10="8 weeks",AD36,IF(AF10="12 weeks",AD34,""))))))</f>
        <v>Week 21</v>
      </c>
      <c r="AG44" s="156">
        <f>INDEX(AC16:AE67,MATCH(AF44,AD16:AD67,0),3)</f>
        <v>0</v>
      </c>
      <c r="AH44" s="151"/>
      <c r="AI44" s="1"/>
      <c r="AJ44" s="1"/>
    </row>
    <row r="45" spans="1:36" x14ac:dyDescent="0.25">
      <c r="A45" s="1"/>
      <c r="B45" s="1"/>
      <c r="C45" s="59">
        <f t="shared" si="3"/>
        <v>0</v>
      </c>
      <c r="D45" s="60" t="str">
        <f t="shared" si="6"/>
        <v/>
      </c>
      <c r="E45" s="50">
        <v>30</v>
      </c>
      <c r="F45" s="61" t="str">
        <f t="shared" si="4"/>
        <v>Week 30</v>
      </c>
      <c r="G45" s="15"/>
      <c r="H45" s="62" t="str">
        <f>IF(H10="3 weeks (accelerated)",F42,IF(H10="4 weeks",F41,IF(H10="5 weeks",F40,IF(H10="6 weeks",F39,IF(H10="8 weeks",F37,IF(H10="12 weeks",F35,""))))))</f>
        <v>Week 22</v>
      </c>
      <c r="I45" s="156">
        <f>INDEX(E16:G67,MATCH(H45,F16:F67,0),3)</f>
        <v>0</v>
      </c>
      <c r="J45" s="151"/>
      <c r="K45" s="108">
        <f>IF(K44="",IF(N11=$D45,$E16,""),K44+1)</f>
        <v>30</v>
      </c>
      <c r="L45" s="107" t="str">
        <f t="shared" si="0"/>
        <v>Week 30</v>
      </c>
      <c r="M45" s="15"/>
      <c r="N45" s="62" t="str">
        <f>IF(N10="3 weeks (accelerated)",L42,IF(N10="4 weeks",L41,IF(N10="5 weeks",L40,IF(N10="6 weeks",L39,IF(N10="8 weeks",L37,IF(N10="12 weeks",L35,""))))))</f>
        <v>Week 22</v>
      </c>
      <c r="O45" s="156">
        <f>INDEX(K16:M67,MATCH(N45,L16:L67,0),3)</f>
        <v>0</v>
      </c>
      <c r="P45" s="151"/>
      <c r="Q45" s="108">
        <f>IF(Q44="",IF(T11=$D45,$E16,""),Q44+1)</f>
        <v>30</v>
      </c>
      <c r="R45" s="107" t="str">
        <f t="shared" si="5"/>
        <v>Week 30</v>
      </c>
      <c r="S45" s="15"/>
      <c r="T45" s="62" t="str">
        <f>IF(T10="3 weeks (accelerated)",R42,IF(T10="4 weeks",R41,IF(T10="5 weeks",R40,IF(T10="6 weeks",R39,IF(T10="8 weeks",R37,IF(T10="12 weeks",R35,""))))))</f>
        <v>Week 22</v>
      </c>
      <c r="U45" s="156">
        <f>INDEX(Q16:S67,MATCH(T45,R16:R67,0),3)</f>
        <v>0</v>
      </c>
      <c r="V45" s="151"/>
      <c r="W45" s="108">
        <f>IF(W44="",IF(Z11=$D45,$E16,""),W44+1)</f>
        <v>30</v>
      </c>
      <c r="X45" s="107" t="str">
        <f t="shared" si="1"/>
        <v>Week 30</v>
      </c>
      <c r="Y45" s="15"/>
      <c r="Z45" s="62" t="str">
        <f>IF(Z10="3 weeks (accelerated)",X42,IF(Z10="4 weeks",X41,IF(Z10="5 weeks",X40,IF(Z10="6 weeks",X39,IF(Z10="8 weeks",X37,IF(Z10="12 weeks",X35,""))))))</f>
        <v>Week 22</v>
      </c>
      <c r="AA45" s="156">
        <f>INDEX(W16:Y67,MATCH(Z45,X16:X67,0),3)</f>
        <v>0</v>
      </c>
      <c r="AB45" s="151"/>
      <c r="AC45" s="108">
        <f>IF(AC44="",IF(AF11=$D45,$E16,""),AC44+1)</f>
        <v>30</v>
      </c>
      <c r="AD45" s="107" t="str">
        <f t="shared" si="2"/>
        <v>Week 30</v>
      </c>
      <c r="AE45" s="15"/>
      <c r="AF45" s="62" t="str">
        <f>IF(AF10="3 weeks (accelerated)",AD42,IF(AF10="4 weeks",AD41,IF(AF10="5 weeks",AD40,IF(AF10="6 weeks",AD39,IF(AF10="8 weeks",AD37,IF(AF10="12 weeks",AD35,""))))))</f>
        <v>Week 22</v>
      </c>
      <c r="AG45" s="156">
        <f>INDEX(AC16:AE67,MATCH(AF45,AD16:AD67,0),3)</f>
        <v>0</v>
      </c>
      <c r="AH45" s="151"/>
      <c r="AI45" s="1"/>
      <c r="AJ45" s="1"/>
    </row>
    <row r="46" spans="1:36" x14ac:dyDescent="0.25">
      <c r="A46" s="1"/>
      <c r="B46" s="1"/>
      <c r="C46" s="59">
        <f t="shared" si="3"/>
        <v>0</v>
      </c>
      <c r="D46" s="60" t="str">
        <f t="shared" si="6"/>
        <v/>
      </c>
      <c r="E46" s="50">
        <v>31</v>
      </c>
      <c r="F46" s="61" t="str">
        <f t="shared" si="4"/>
        <v>Week 31</v>
      </c>
      <c r="G46" s="15"/>
      <c r="H46" s="62" t="str">
        <f>IF(H10="3 weeks (accelerated)",F43,IF(H10="4 weeks",F42,IF(H10="5 weeks",F41,IF(H10="6 weeks",F40,IF(H10="8 weeks",F38,IF(H10="12 weeks",F36,""))))))</f>
        <v>Week 23</v>
      </c>
      <c r="I46" s="156">
        <f>INDEX(E16:G67,MATCH(H46,F16:F67,0),3)</f>
        <v>0</v>
      </c>
      <c r="J46" s="151"/>
      <c r="K46" s="108">
        <f>IF(K45="",IF(N11=$D46,$E16,""),K45+1)</f>
        <v>31</v>
      </c>
      <c r="L46" s="107" t="str">
        <f t="shared" si="0"/>
        <v>Week 31</v>
      </c>
      <c r="M46" s="15"/>
      <c r="N46" s="62" t="str">
        <f>IF(N10="3 weeks (accelerated)",L43,IF(N10="4 weeks",L42,IF(N10="5 weeks",L41,IF(N10="6 weeks",L40,IF(N10="8 weeks",L38,IF(N10="12 weeks",L36,""))))))</f>
        <v>Week 23</v>
      </c>
      <c r="O46" s="156">
        <f>INDEX(K16:M67,MATCH(N46,L16:L67,0),3)</f>
        <v>0</v>
      </c>
      <c r="P46" s="151"/>
      <c r="Q46" s="108">
        <f>IF(Q45="",IF(T11=$D46,$E16,""),Q45+1)</f>
        <v>31</v>
      </c>
      <c r="R46" s="107" t="str">
        <f t="shared" si="5"/>
        <v>Week 31</v>
      </c>
      <c r="S46" s="15"/>
      <c r="T46" s="62" t="str">
        <f>IF(T10="3 weeks (accelerated)",R43,IF(T10="4 weeks",R42,IF(T10="5 weeks",R41,IF(T10="6 weeks",R40,IF(T10="8 weeks",R38,IF(T10="12 weeks",R36,""))))))</f>
        <v>Week 23</v>
      </c>
      <c r="U46" s="156">
        <f>INDEX(Q16:S67,MATCH(T46,R16:R67,0),3)</f>
        <v>0</v>
      </c>
      <c r="V46" s="151"/>
      <c r="W46" s="108">
        <f>IF(W45="",IF(Z11=$D46,$E16,""),W45+1)</f>
        <v>31</v>
      </c>
      <c r="X46" s="107" t="str">
        <f t="shared" si="1"/>
        <v>Week 31</v>
      </c>
      <c r="Y46" s="15"/>
      <c r="Z46" s="62" t="str">
        <f>IF(Z10="3 weeks (accelerated)",X43,IF(Z10="4 weeks",X42,IF(Z10="5 weeks",X41,IF(Z10="6 weeks",X40,IF(Z10="8 weeks",X38,IF(Z10="12 weeks",X36,""))))))</f>
        <v>Week 23</v>
      </c>
      <c r="AA46" s="156">
        <f>INDEX(W16:Y67,MATCH(Z46,X16:X67,0),3)</f>
        <v>0</v>
      </c>
      <c r="AB46" s="151"/>
      <c r="AC46" s="108">
        <f>IF(AC45="",IF(AF11=$D46,$E16,""),AC45+1)</f>
        <v>31</v>
      </c>
      <c r="AD46" s="107" t="str">
        <f t="shared" si="2"/>
        <v>Week 31</v>
      </c>
      <c r="AE46" s="15"/>
      <c r="AF46" s="62" t="str">
        <f>IF(AF10="3 weeks (accelerated)",AD43,IF(AF10="4 weeks",AD42,IF(AF10="5 weeks",AD41,IF(AF10="6 weeks",AD40,IF(AF10="8 weeks",AD38,IF(AF10="12 weeks",AD36,""))))))</f>
        <v>Week 23</v>
      </c>
      <c r="AG46" s="156">
        <f>INDEX(AC16:AE67,MATCH(AF46,AD16:AD67,0),3)</f>
        <v>0</v>
      </c>
      <c r="AH46" s="151"/>
      <c r="AI46" s="1"/>
      <c r="AJ46" s="1"/>
    </row>
    <row r="47" spans="1:36" x14ac:dyDescent="0.25">
      <c r="A47" s="1"/>
      <c r="B47" s="1"/>
      <c r="C47" s="59">
        <f t="shared" si="3"/>
        <v>0</v>
      </c>
      <c r="D47" s="60" t="str">
        <f t="shared" si="6"/>
        <v/>
      </c>
      <c r="E47" s="50">
        <v>32</v>
      </c>
      <c r="F47" s="61" t="str">
        <f t="shared" si="4"/>
        <v>Week 32</v>
      </c>
      <c r="G47" s="15"/>
      <c r="H47" s="62" t="str">
        <f>IF(H10="3 weeks (accelerated)",F44,IF(H10="4 weeks",F43,IF(H10="5 weeks",F42,IF(H10="6 weeks",F41,IF(H10="8 weeks",F39,IF(H10="12 weeks",F37,""))))))</f>
        <v>Week 24</v>
      </c>
      <c r="I47" s="156">
        <f>INDEX(E16:G67,MATCH(H47,F16:F67,0),3)</f>
        <v>0</v>
      </c>
      <c r="J47" s="151"/>
      <c r="K47" s="108">
        <f>IF(K46="",IF(N11=$D47,$E16,""),K46+1)</f>
        <v>32</v>
      </c>
      <c r="L47" s="107" t="str">
        <f t="shared" si="0"/>
        <v>Week 32</v>
      </c>
      <c r="M47" s="15"/>
      <c r="N47" s="62" t="str">
        <f>IF(N10="3 weeks (accelerated)",L44,IF(N10="4 weeks",L43,IF(N10="5 weeks",L42,IF(N10="6 weeks",L41,IF(N10="8 weeks",L39,IF(N10="12 weeks",L37,""))))))</f>
        <v>Week 24</v>
      </c>
      <c r="O47" s="156">
        <f>INDEX(K16:M67,MATCH(N47,L16:L67,0),3)</f>
        <v>0</v>
      </c>
      <c r="P47" s="151"/>
      <c r="Q47" s="108">
        <f>IF(Q46="",IF(T11=$D47,$E16,""),Q46+1)</f>
        <v>32</v>
      </c>
      <c r="R47" s="107" t="str">
        <f t="shared" si="5"/>
        <v>Week 32</v>
      </c>
      <c r="S47" s="15"/>
      <c r="T47" s="62" t="str">
        <f>IF(T10="3 weeks (accelerated)",R44,IF(T10="4 weeks",R43,IF(T10="5 weeks",R42,IF(T10="6 weeks",R41,IF(T10="8 weeks",R39,IF(T10="12 weeks",R37,""))))))</f>
        <v>Week 24</v>
      </c>
      <c r="U47" s="156">
        <f>INDEX(Q16:S67,MATCH(T47,R16:R67,0),3)</f>
        <v>0</v>
      </c>
      <c r="V47" s="151"/>
      <c r="W47" s="108">
        <f>IF(W46="",IF(Z11=$D47,$E16,""),W46+1)</f>
        <v>32</v>
      </c>
      <c r="X47" s="107" t="str">
        <f t="shared" si="1"/>
        <v>Week 32</v>
      </c>
      <c r="Y47" s="15"/>
      <c r="Z47" s="62" t="str">
        <f>IF(Z10="3 weeks (accelerated)",X44,IF(Z10="4 weeks",X43,IF(Z10="5 weeks",X42,IF(Z10="6 weeks",X41,IF(Z10="8 weeks",X39,IF(Z10="12 weeks",X37,""))))))</f>
        <v>Week 24</v>
      </c>
      <c r="AA47" s="156">
        <f>INDEX(W16:Y67,MATCH(Z47,X16:X67,0),3)</f>
        <v>0</v>
      </c>
      <c r="AB47" s="151"/>
      <c r="AC47" s="108">
        <f>IF(AC46="",IF(AF11=$D47,$E16,""),AC46+1)</f>
        <v>32</v>
      </c>
      <c r="AD47" s="107" t="str">
        <f t="shared" si="2"/>
        <v>Week 32</v>
      </c>
      <c r="AE47" s="15"/>
      <c r="AF47" s="62" t="str">
        <f>IF(AF10="3 weeks (accelerated)",AD44,IF(AF10="4 weeks",AD43,IF(AF10="5 weeks",AD42,IF(AF10="6 weeks",AD41,IF(AF10="8 weeks",AD39,IF(AF10="12 weeks",AD37,""))))))</f>
        <v>Week 24</v>
      </c>
      <c r="AG47" s="156">
        <f>INDEX(AC16:AE67,MATCH(AF47,AD16:AD67,0),3)</f>
        <v>0</v>
      </c>
      <c r="AH47" s="151"/>
      <c r="AI47" s="1"/>
      <c r="AJ47" s="1"/>
    </row>
    <row r="48" spans="1:36" x14ac:dyDescent="0.25">
      <c r="A48" s="1"/>
      <c r="B48" s="1"/>
      <c r="C48" s="59">
        <f t="shared" si="3"/>
        <v>0</v>
      </c>
      <c r="D48" s="60" t="str">
        <f t="shared" si="6"/>
        <v/>
      </c>
      <c r="E48" s="50">
        <v>33</v>
      </c>
      <c r="F48" s="61" t="str">
        <f t="shared" si="4"/>
        <v>Week 33</v>
      </c>
      <c r="G48" s="15"/>
      <c r="H48" s="62" t="str">
        <f>IF(H10="3 weeks (accelerated)",F45,IF(H10="4 weeks",F44,IF(H10="5 weeks",F43,IF(H10="6 weeks",F42,IF(H10="8 weeks",F40,IF(H10="12 weeks",F38,""))))))</f>
        <v>Week 25</v>
      </c>
      <c r="I48" s="156">
        <f>INDEX(E16:G67,MATCH(H48,F16:F67,0),3)</f>
        <v>0</v>
      </c>
      <c r="J48" s="151"/>
      <c r="K48" s="108">
        <f>IF(K47="",IF(N11=$D48,$E16,""),K47+1)</f>
        <v>33</v>
      </c>
      <c r="L48" s="107" t="str">
        <f t="shared" si="0"/>
        <v>Week 33</v>
      </c>
      <c r="M48" s="15"/>
      <c r="N48" s="62" t="str">
        <f>IF(N10="3 weeks (accelerated)",L45,IF(N10="4 weeks",L44,IF(N10="5 weeks",L43,IF(N10="6 weeks",L42,IF(N10="8 weeks",L40,IF(N10="12 weeks",L38,""))))))</f>
        <v>Week 25</v>
      </c>
      <c r="O48" s="156">
        <f>INDEX(K16:M67,MATCH(N48,L16:L67,0),3)</f>
        <v>0</v>
      </c>
      <c r="P48" s="151"/>
      <c r="Q48" s="108">
        <f>IF(Q47="",IF(T11=$D48,$E16,""),Q47+1)</f>
        <v>33</v>
      </c>
      <c r="R48" s="107" t="str">
        <f t="shared" si="5"/>
        <v>Week 33</v>
      </c>
      <c r="S48" s="15"/>
      <c r="T48" s="62" t="str">
        <f>IF(T10="3 weeks (accelerated)",R45,IF(T10="4 weeks",R44,IF(T10="5 weeks",R43,IF(T10="6 weeks",R42,IF(T10="8 weeks",R40,IF(T10="12 weeks",R38,""))))))</f>
        <v>Week 25</v>
      </c>
      <c r="U48" s="156">
        <f>INDEX(Q16:S67,MATCH(T48,R16:R67,0),3)</f>
        <v>0</v>
      </c>
      <c r="V48" s="151"/>
      <c r="W48" s="108">
        <f>IF(W47="",IF(Z11=$D48,$E16,""),W47+1)</f>
        <v>33</v>
      </c>
      <c r="X48" s="107" t="str">
        <f t="shared" si="1"/>
        <v>Week 33</v>
      </c>
      <c r="Y48" s="15"/>
      <c r="Z48" s="62" t="str">
        <f>IF(Z10="3 weeks (accelerated)",X45,IF(Z10="4 weeks",X44,IF(Z10="5 weeks",X43,IF(Z10="6 weeks",X42,IF(Z10="8 weeks",X40,IF(Z10="12 weeks",X38,""))))))</f>
        <v>Week 25</v>
      </c>
      <c r="AA48" s="156">
        <f>INDEX(W16:Y67,MATCH(Z48,X16:X67,0),3)</f>
        <v>0</v>
      </c>
      <c r="AB48" s="151"/>
      <c r="AC48" s="108">
        <f>IF(AC47="",IF(AF11=$D48,$E16,""),AC47+1)</f>
        <v>33</v>
      </c>
      <c r="AD48" s="107" t="str">
        <f t="shared" si="2"/>
        <v>Week 33</v>
      </c>
      <c r="AE48" s="15"/>
      <c r="AF48" s="62" t="str">
        <f>IF(AF10="3 weeks (accelerated)",AD45,IF(AF10="4 weeks",AD44,IF(AF10="5 weeks",AD43,IF(AF10="6 weeks",AD42,IF(AF10="8 weeks",AD40,IF(AF10="12 weeks",AD38,""))))))</f>
        <v>Week 25</v>
      </c>
      <c r="AG48" s="156">
        <f>INDEX(AC16:AE67,MATCH(AF48,AD16:AD67,0),3)</f>
        <v>0</v>
      </c>
      <c r="AH48" s="151"/>
      <c r="AI48" s="1"/>
      <c r="AJ48" s="1"/>
    </row>
    <row r="49" spans="1:36" x14ac:dyDescent="0.25">
      <c r="A49" s="1"/>
      <c r="B49" s="1"/>
      <c r="C49" s="59">
        <f t="shared" si="3"/>
        <v>0</v>
      </c>
      <c r="D49" s="60" t="str">
        <f t="shared" si="6"/>
        <v/>
      </c>
      <c r="E49" s="50">
        <v>34</v>
      </c>
      <c r="F49" s="61" t="str">
        <f t="shared" si="4"/>
        <v>Week 34</v>
      </c>
      <c r="G49" s="15"/>
      <c r="H49" s="62" t="str">
        <f>IF(H10="3 weeks (accelerated)",F46,IF(H10="4 weeks",F45,IF(H10="5 weeks",F44,IF(H10="6 weeks",F43,IF(H10="8 weeks",F41,IF(H10="12 weeks",F39,""))))))</f>
        <v>Week 26</v>
      </c>
      <c r="I49" s="156">
        <f>INDEX(E16:G67,MATCH(H49,F16:F67,0),3)</f>
        <v>0</v>
      </c>
      <c r="J49" s="151"/>
      <c r="K49" s="108">
        <f>IF(K48="",IF(N11=$D49,$E16,""),K48+1)</f>
        <v>34</v>
      </c>
      <c r="L49" s="107" t="str">
        <f t="shared" si="0"/>
        <v>Week 34</v>
      </c>
      <c r="M49" s="15"/>
      <c r="N49" s="62" t="str">
        <f>IF(N10="3 weeks (accelerated)",L46,IF(N10="4 weeks",L45,IF(N10="5 weeks",L44,IF(N10="6 weeks",L43,IF(N10="8 weeks",L41,IF(N10="12 weeks",L39,""))))))</f>
        <v>Week 26</v>
      </c>
      <c r="O49" s="156">
        <f>INDEX(K16:M67,MATCH(N49,L16:L67,0),3)</f>
        <v>0</v>
      </c>
      <c r="P49" s="151"/>
      <c r="Q49" s="108">
        <f>IF(Q48="",IF(T11=$D49,$E16,""),Q48+1)</f>
        <v>34</v>
      </c>
      <c r="R49" s="107" t="str">
        <f t="shared" si="5"/>
        <v>Week 34</v>
      </c>
      <c r="S49" s="15"/>
      <c r="T49" s="62" t="str">
        <f>IF(T10="3 weeks (accelerated)",R46,IF(T10="4 weeks",R45,IF(T10="5 weeks",R44,IF(T10="6 weeks",R43,IF(T10="8 weeks",R41,IF(T10="12 weeks",R39,""))))))</f>
        <v>Week 26</v>
      </c>
      <c r="U49" s="156">
        <f>INDEX(Q16:S67,MATCH(T49,R16:R67,0),3)</f>
        <v>0</v>
      </c>
      <c r="V49" s="151"/>
      <c r="W49" s="108">
        <f>IF(W48="",IF(Z11=$D49,$E16,""),W48+1)</f>
        <v>34</v>
      </c>
      <c r="X49" s="107" t="str">
        <f t="shared" si="1"/>
        <v>Week 34</v>
      </c>
      <c r="Y49" s="15"/>
      <c r="Z49" s="62" t="str">
        <f>IF(Z10="3 weeks (accelerated)",X46,IF(Z10="4 weeks",X45,IF(Z10="5 weeks",X44,IF(Z10="6 weeks",X43,IF(Z10="8 weeks",X41,IF(Z10="12 weeks",X39,""))))))</f>
        <v>Week 26</v>
      </c>
      <c r="AA49" s="156">
        <f>INDEX(W16:Y67,MATCH(Z49,X16:X67,0),3)</f>
        <v>0</v>
      </c>
      <c r="AB49" s="151"/>
      <c r="AC49" s="108">
        <f>IF(AC48="",IF(AF11=$D49,$E16,""),AC48+1)</f>
        <v>34</v>
      </c>
      <c r="AD49" s="107" t="str">
        <f t="shared" si="2"/>
        <v>Week 34</v>
      </c>
      <c r="AE49" s="15"/>
      <c r="AF49" s="62" t="str">
        <f>IF(AF10="3 weeks (accelerated)",AD46,IF(AF10="4 weeks",AD45,IF(AF10="5 weeks",AD44,IF(AF10="6 weeks",AD43,IF(AF10="8 weeks",AD41,IF(AF10="12 weeks",AD39,""))))))</f>
        <v>Week 26</v>
      </c>
      <c r="AG49" s="156">
        <f>INDEX(AC16:AE67,MATCH(AF49,AD16:AD67,0),3)</f>
        <v>0</v>
      </c>
      <c r="AH49" s="151"/>
      <c r="AI49" s="1"/>
      <c r="AJ49" s="1"/>
    </row>
    <row r="50" spans="1:36" x14ac:dyDescent="0.25">
      <c r="A50" s="1"/>
      <c r="B50" s="1"/>
      <c r="C50" s="59">
        <f t="shared" si="3"/>
        <v>0</v>
      </c>
      <c r="D50" s="60" t="str">
        <f t="shared" si="6"/>
        <v/>
      </c>
      <c r="E50" s="50">
        <v>35</v>
      </c>
      <c r="F50" s="61" t="str">
        <f t="shared" si="4"/>
        <v>Week 35</v>
      </c>
      <c r="G50" s="15"/>
      <c r="H50" s="62" t="str">
        <f>IF(H10="3 weeks (accelerated)",F47,IF(H10="4 weeks",F46,IF(H10="5 weeks",F45,IF(H10="6 weeks",F44,IF(H10="8 weeks",F42,IF(H10="12 weeks",F40,""))))))</f>
        <v>Week 27</v>
      </c>
      <c r="I50" s="156">
        <f>INDEX(E16:G67,MATCH(H50,F16:F67,0),3)</f>
        <v>0</v>
      </c>
      <c r="J50" s="151"/>
      <c r="K50" s="108">
        <f>IF(K49="",IF(N11=$D50,$E16,""),K49+1)</f>
        <v>35</v>
      </c>
      <c r="L50" s="107" t="str">
        <f t="shared" si="0"/>
        <v>Week 35</v>
      </c>
      <c r="M50" s="15"/>
      <c r="N50" s="62" t="str">
        <f>IF(N10="3 weeks (accelerated)",L47,IF(N10="4 weeks",L46,IF(N10="5 weeks",L45,IF(N10="6 weeks",L44,IF(N10="8 weeks",L42,IF(N10="12 weeks",L40,""))))))</f>
        <v>Week 27</v>
      </c>
      <c r="O50" s="156">
        <f>INDEX(K16:M67,MATCH(N50,L16:L67,0),3)</f>
        <v>0</v>
      </c>
      <c r="P50" s="151"/>
      <c r="Q50" s="108">
        <f>IF(Q49="",IF(T11=$D50,$E16,""),Q49+1)</f>
        <v>35</v>
      </c>
      <c r="R50" s="107" t="str">
        <f t="shared" si="5"/>
        <v>Week 35</v>
      </c>
      <c r="S50" s="15"/>
      <c r="T50" s="62" t="str">
        <f>IF(T10="3 weeks (accelerated)",R47,IF(T10="4 weeks",R46,IF(T10="5 weeks",R45,IF(T10="6 weeks",R44,IF(T10="8 weeks",R42,IF(T10="12 weeks",R40,""))))))</f>
        <v>Week 27</v>
      </c>
      <c r="U50" s="156">
        <f>INDEX(Q16:S67,MATCH(T50,R16:R67,0),3)</f>
        <v>0</v>
      </c>
      <c r="V50" s="151"/>
      <c r="W50" s="108">
        <f>IF(W49="",IF(Z11=$D50,$E16,""),W49+1)</f>
        <v>35</v>
      </c>
      <c r="X50" s="107" t="str">
        <f t="shared" si="1"/>
        <v>Week 35</v>
      </c>
      <c r="Y50" s="15"/>
      <c r="Z50" s="62" t="str">
        <f>IF(Z10="3 weeks (accelerated)",X47,IF(Z10="4 weeks",X46,IF(Z10="5 weeks",X45,IF(Z10="6 weeks",X44,IF(Z10="8 weeks",X42,IF(Z10="12 weeks",X40,""))))))</f>
        <v>Week 27</v>
      </c>
      <c r="AA50" s="156">
        <f>INDEX(W16:Y67,MATCH(Z50,X16:X67,0),3)</f>
        <v>0</v>
      </c>
      <c r="AB50" s="151"/>
      <c r="AC50" s="108">
        <f>IF(AC49="",IF(AF11=$D50,$E16,""),AC49+1)</f>
        <v>35</v>
      </c>
      <c r="AD50" s="107" t="str">
        <f t="shared" si="2"/>
        <v>Week 35</v>
      </c>
      <c r="AE50" s="15"/>
      <c r="AF50" s="62" t="str">
        <f>IF(AF10="3 weeks (accelerated)",AD47,IF(AF10="4 weeks",AD46,IF(AF10="5 weeks",AD45,IF(AF10="6 weeks",AD44,IF(AF10="8 weeks",AD42,IF(AF10="12 weeks",AD40,""))))))</f>
        <v>Week 27</v>
      </c>
      <c r="AG50" s="156">
        <f>INDEX(AC16:AE67,MATCH(AF50,AD16:AD67,0),3)</f>
        <v>0</v>
      </c>
      <c r="AH50" s="151"/>
      <c r="AI50" s="1"/>
      <c r="AJ50" s="1"/>
    </row>
    <row r="51" spans="1:36" x14ac:dyDescent="0.25">
      <c r="A51" s="1"/>
      <c r="B51" s="1"/>
      <c r="C51" s="59">
        <f t="shared" si="3"/>
        <v>0</v>
      </c>
      <c r="D51" s="60" t="str">
        <f t="shared" si="6"/>
        <v/>
      </c>
      <c r="E51" s="50">
        <v>36</v>
      </c>
      <c r="F51" s="61" t="str">
        <f t="shared" si="4"/>
        <v>Week 36</v>
      </c>
      <c r="G51" s="15"/>
      <c r="H51" s="62" t="str">
        <f>IF(H10="3 weeks (accelerated)",F48,IF(H10="4 weeks",F47,IF(H10="5 weeks",F46,IF(H10="6 weeks",F45,IF(H10="8 weeks",F43,IF(H10="12 weeks",F41,""))))))</f>
        <v>Week 28</v>
      </c>
      <c r="I51" s="156">
        <f>INDEX(E16:G67,MATCH(H51,F16:F67,0),3)</f>
        <v>0</v>
      </c>
      <c r="J51" s="151"/>
      <c r="K51" s="108">
        <f>IF(K50="",IF(N11=$D51,$E16,""),K50+1)</f>
        <v>36</v>
      </c>
      <c r="L51" s="107" t="str">
        <f t="shared" si="0"/>
        <v>Week 36</v>
      </c>
      <c r="M51" s="15"/>
      <c r="N51" s="62" t="str">
        <f>IF(N10="3 weeks (accelerated)",L48,IF(N10="4 weeks",L47,IF(N10="5 weeks",L46,IF(N10="6 weeks",L45,IF(N10="8 weeks",L43,IF(N10="12 weeks",L41,""))))))</f>
        <v>Week 28</v>
      </c>
      <c r="O51" s="156">
        <f>INDEX(K16:M67,MATCH(N51,L16:L67,0),3)</f>
        <v>0</v>
      </c>
      <c r="P51" s="151"/>
      <c r="Q51" s="108">
        <f>IF(Q50="",IF(T11=$D51,$E16,""),Q50+1)</f>
        <v>36</v>
      </c>
      <c r="R51" s="107" t="str">
        <f t="shared" si="5"/>
        <v>Week 36</v>
      </c>
      <c r="S51" s="15"/>
      <c r="T51" s="62" t="str">
        <f>IF(T10="3 weeks (accelerated)",R48,IF(T10="4 weeks",R47,IF(T10="5 weeks",R46,IF(T10="6 weeks",R45,IF(T10="8 weeks",R43,IF(T10="12 weeks",R41,""))))))</f>
        <v>Week 28</v>
      </c>
      <c r="U51" s="156">
        <f>INDEX(Q16:S67,MATCH(T51,R16:R67,0),3)</f>
        <v>0</v>
      </c>
      <c r="V51" s="151"/>
      <c r="W51" s="108">
        <f>IF(W50="",IF(Z11=$D51,$E16,""),W50+1)</f>
        <v>36</v>
      </c>
      <c r="X51" s="107" t="str">
        <f t="shared" si="1"/>
        <v>Week 36</v>
      </c>
      <c r="Y51" s="15"/>
      <c r="Z51" s="62" t="str">
        <f>IF(Z10="3 weeks (accelerated)",X48,IF(Z10="4 weeks",X47,IF(Z10="5 weeks",X46,IF(Z10="6 weeks",X45,IF(Z10="8 weeks",X43,IF(Z10="12 weeks",X41,""))))))</f>
        <v>Week 28</v>
      </c>
      <c r="AA51" s="156">
        <f>INDEX(W16:Y67,MATCH(Z51,X16:X67,0),3)</f>
        <v>0</v>
      </c>
      <c r="AB51" s="151"/>
      <c r="AC51" s="108">
        <f>IF(AC50="",IF(AF11=$D51,$E16,""),AC50+1)</f>
        <v>36</v>
      </c>
      <c r="AD51" s="107" t="str">
        <f t="shared" si="2"/>
        <v>Week 36</v>
      </c>
      <c r="AE51" s="15"/>
      <c r="AF51" s="62" t="str">
        <f>IF(AF10="3 weeks (accelerated)",AD48,IF(AF10="4 weeks",AD47,IF(AF10="5 weeks",AD46,IF(AF10="6 weeks",AD45,IF(AF10="8 weeks",AD43,IF(AF10="12 weeks",AD41,""))))))</f>
        <v>Week 28</v>
      </c>
      <c r="AG51" s="156">
        <f>INDEX(AC16:AE67,MATCH(AF51,AD16:AD67,0),3)</f>
        <v>0</v>
      </c>
      <c r="AH51" s="151"/>
      <c r="AI51" s="1"/>
      <c r="AJ51" s="1"/>
    </row>
    <row r="52" spans="1:36" x14ac:dyDescent="0.25">
      <c r="A52" s="1"/>
      <c r="B52" s="1"/>
      <c r="C52" s="59">
        <f t="shared" si="3"/>
        <v>0</v>
      </c>
      <c r="D52" s="60" t="str">
        <f t="shared" si="6"/>
        <v/>
      </c>
      <c r="E52" s="50">
        <v>37</v>
      </c>
      <c r="F52" s="61" t="str">
        <f t="shared" si="4"/>
        <v>Week 37</v>
      </c>
      <c r="G52" s="15"/>
      <c r="H52" s="62" t="str">
        <f>IF(H10="3 weeks (accelerated)",F49,IF(H10="4 weeks",F48,IF(H10="5 weeks",F47,IF(H10="6 weeks",F46,IF(H10="8 weeks",F44,IF(H10="12 weeks",F42,""))))))</f>
        <v>Week 29</v>
      </c>
      <c r="I52" s="156">
        <f>INDEX(E16:G67,MATCH(H52,F16:F67,0),3)</f>
        <v>0</v>
      </c>
      <c r="J52" s="151"/>
      <c r="K52" s="108">
        <f>IF(K51="",IF(N11=$D52,$E16,""),K51+1)</f>
        <v>37</v>
      </c>
      <c r="L52" s="107" t="str">
        <f t="shared" si="0"/>
        <v>Week 37</v>
      </c>
      <c r="M52" s="15"/>
      <c r="N52" s="62" t="str">
        <f>IF(N10="3 weeks (accelerated)",L49,IF(N10="4 weeks",L48,IF(N10="5 weeks",L47,IF(N10="6 weeks",L46,IF(N10="8 weeks",L44,IF(N10="12 weeks",L42,""))))))</f>
        <v>Week 29</v>
      </c>
      <c r="O52" s="156">
        <f>INDEX(K16:M67,MATCH(N52,L16:L67,0),3)</f>
        <v>0</v>
      </c>
      <c r="P52" s="151"/>
      <c r="Q52" s="108">
        <f>IF(Q51="",IF(T11=$D52,$E16,""),Q51+1)</f>
        <v>37</v>
      </c>
      <c r="R52" s="107" t="str">
        <f t="shared" si="5"/>
        <v>Week 37</v>
      </c>
      <c r="S52" s="15"/>
      <c r="T52" s="62" t="str">
        <f>IF(T10="3 weeks (accelerated)",R49,IF(T10="4 weeks",R48,IF(T10="5 weeks",R47,IF(T10="6 weeks",R46,IF(T10="8 weeks",R44,IF(T10="12 weeks",R42,""))))))</f>
        <v>Week 29</v>
      </c>
      <c r="U52" s="156">
        <f>INDEX(Q16:S67,MATCH(T52,R16:R67,0),3)</f>
        <v>0</v>
      </c>
      <c r="V52" s="151"/>
      <c r="W52" s="108">
        <f>IF(W51="",IF(Z11=$D52,$E16,""),W51+1)</f>
        <v>37</v>
      </c>
      <c r="X52" s="107" t="str">
        <f t="shared" si="1"/>
        <v>Week 37</v>
      </c>
      <c r="Y52" s="15"/>
      <c r="Z52" s="62" t="str">
        <f>IF(Z10="3 weeks (accelerated)",X49,IF(Z10="4 weeks",X48,IF(Z10="5 weeks",X47,IF(Z10="6 weeks",X46,IF(Z10="8 weeks",X44,IF(Z10="12 weeks",X42,""))))))</f>
        <v>Week 29</v>
      </c>
      <c r="AA52" s="156">
        <f>INDEX(W16:Y67,MATCH(Z52,X16:X67,0),3)</f>
        <v>0</v>
      </c>
      <c r="AB52" s="151"/>
      <c r="AC52" s="108">
        <f>IF(AC51="",IF(AF11=$D52,$E16,""),AC51+1)</f>
        <v>37</v>
      </c>
      <c r="AD52" s="107" t="str">
        <f t="shared" si="2"/>
        <v>Week 37</v>
      </c>
      <c r="AE52" s="15"/>
      <c r="AF52" s="62" t="str">
        <f>IF(AF10="3 weeks (accelerated)",AD49,IF(AF10="4 weeks",AD48,IF(AF10="5 weeks",AD47,IF(AF10="6 weeks",AD46,IF(AF10="8 weeks",AD44,IF(AF10="12 weeks",AD42,""))))))</f>
        <v>Week 29</v>
      </c>
      <c r="AG52" s="156">
        <f>INDEX(AC16:AE67,MATCH(AF52,AD16:AD67,0),3)</f>
        <v>0</v>
      </c>
      <c r="AH52" s="151"/>
      <c r="AI52" s="1"/>
      <c r="AJ52" s="1"/>
    </row>
    <row r="53" spans="1:36" x14ac:dyDescent="0.25">
      <c r="A53" s="1"/>
      <c r="B53" s="1"/>
      <c r="C53" s="59">
        <f t="shared" si="3"/>
        <v>0</v>
      </c>
      <c r="D53" s="60" t="str">
        <f t="shared" si="6"/>
        <v/>
      </c>
      <c r="E53" s="50">
        <v>38</v>
      </c>
      <c r="F53" s="61" t="str">
        <f t="shared" si="4"/>
        <v>Week 38</v>
      </c>
      <c r="G53" s="15"/>
      <c r="H53" s="62" t="str">
        <f>IF(H10="3 weeks (accelerated)",F50,IF(H10="4 weeks",F49,IF(H10="5 weeks",F48,IF(H10="6 weeks",F47,IF(H10="8 weeks",F45,IF(H10="12 weeks",F43,""))))))</f>
        <v>Week 30</v>
      </c>
      <c r="I53" s="156">
        <f>INDEX(E16:G67,MATCH(H53,F16:F67,0),3)</f>
        <v>0</v>
      </c>
      <c r="J53" s="151"/>
      <c r="K53" s="108">
        <f>IF(K52="",IF(N11=$D53,$E16,""),K52+1)</f>
        <v>38</v>
      </c>
      <c r="L53" s="107" t="str">
        <f t="shared" si="0"/>
        <v>Week 38</v>
      </c>
      <c r="M53" s="15"/>
      <c r="N53" s="62" t="str">
        <f>IF(N10="3 weeks (accelerated)",L50,IF(N10="4 weeks",L49,IF(N10="5 weeks",L48,IF(N10="6 weeks",L47,IF(N10="8 weeks",L45,IF(N10="12 weeks",L43,""))))))</f>
        <v>Week 30</v>
      </c>
      <c r="O53" s="156">
        <f>INDEX(K16:M67,MATCH(N53,L16:L67,0),3)</f>
        <v>0</v>
      </c>
      <c r="P53" s="151"/>
      <c r="Q53" s="108">
        <f>IF(Q52="",IF(T11=$D53,$E16,""),Q52+1)</f>
        <v>38</v>
      </c>
      <c r="R53" s="107" t="str">
        <f t="shared" si="5"/>
        <v>Week 38</v>
      </c>
      <c r="S53" s="15"/>
      <c r="T53" s="62" t="str">
        <f>IF(T10="3 weeks (accelerated)",R50,IF(T10="4 weeks",R49,IF(T10="5 weeks",R48,IF(T10="6 weeks",R47,IF(T10="8 weeks",R45,IF(T10="12 weeks",R43,""))))))</f>
        <v>Week 30</v>
      </c>
      <c r="U53" s="156">
        <f>INDEX(Q16:S67,MATCH(T53,R16:R67,0),3)</f>
        <v>0</v>
      </c>
      <c r="V53" s="151"/>
      <c r="W53" s="108">
        <f>IF(W52="",IF(Z11=$D53,$E16,""),W52+1)</f>
        <v>38</v>
      </c>
      <c r="X53" s="107" t="str">
        <f t="shared" si="1"/>
        <v>Week 38</v>
      </c>
      <c r="Y53" s="15"/>
      <c r="Z53" s="62" t="str">
        <f>IF(Z10="3 weeks (accelerated)",X50,IF(Z10="4 weeks",X49,IF(Z10="5 weeks",X48,IF(Z10="6 weeks",X47,IF(Z10="8 weeks",X45,IF(Z10="12 weeks",X43,""))))))</f>
        <v>Week 30</v>
      </c>
      <c r="AA53" s="156">
        <f>INDEX(W16:Y67,MATCH(Z53,X16:X67,0),3)</f>
        <v>0</v>
      </c>
      <c r="AB53" s="151"/>
      <c r="AC53" s="108">
        <f>IF(AC52="",IF(AF11=$D53,$E16,""),AC52+1)</f>
        <v>38</v>
      </c>
      <c r="AD53" s="107" t="str">
        <f t="shared" si="2"/>
        <v>Week 38</v>
      </c>
      <c r="AE53" s="15"/>
      <c r="AF53" s="62" t="str">
        <f>IF(AF10="3 weeks (accelerated)",AD50,IF(AF10="4 weeks",AD49,IF(AF10="5 weeks",AD48,IF(AF10="6 weeks",AD47,IF(AF10="8 weeks",AD45,IF(AF10="12 weeks",AD43,""))))))</f>
        <v>Week 30</v>
      </c>
      <c r="AG53" s="156">
        <f>INDEX(AC16:AE67,MATCH(AF53,AD16:AD67,0),3)</f>
        <v>0</v>
      </c>
      <c r="AH53" s="151"/>
      <c r="AI53" s="1"/>
      <c r="AJ53" s="1"/>
    </row>
    <row r="54" spans="1:36" x14ac:dyDescent="0.25">
      <c r="A54" s="1"/>
      <c r="B54" s="1"/>
      <c r="C54" s="59">
        <f t="shared" si="3"/>
        <v>0</v>
      </c>
      <c r="D54" s="60" t="str">
        <f t="shared" si="6"/>
        <v/>
      </c>
      <c r="E54" s="50">
        <v>39</v>
      </c>
      <c r="F54" s="61" t="str">
        <f t="shared" si="4"/>
        <v>Week 39</v>
      </c>
      <c r="G54" s="15"/>
      <c r="H54" s="62" t="str">
        <f>IF(H10="3 weeks (accelerated)",F51,IF(H10="4 weeks",F50,IF(H10="5 weeks",F49,IF(H10="6 weeks",F48,IF(H10="8 weeks",F46,IF(H10="12 weeks",F44,""))))))</f>
        <v>Week 31</v>
      </c>
      <c r="I54" s="156">
        <f>INDEX(E16:G67,MATCH(H54,F16:F67,0),3)</f>
        <v>0</v>
      </c>
      <c r="J54" s="151"/>
      <c r="K54" s="108">
        <f>IF(K53="",IF(N11=$D54,$E16,""),K53+1)</f>
        <v>39</v>
      </c>
      <c r="L54" s="107" t="str">
        <f t="shared" si="0"/>
        <v>Week 39</v>
      </c>
      <c r="M54" s="15"/>
      <c r="N54" s="62" t="str">
        <f>IF(N10="3 weeks (accelerated)",L51,IF(N10="4 weeks",L50,IF(N10="5 weeks",L49,IF(N10="6 weeks",L48,IF(N10="8 weeks",L46,IF(N10="12 weeks",L44,""))))))</f>
        <v>Week 31</v>
      </c>
      <c r="O54" s="156">
        <f>INDEX(K16:M67,MATCH(N54,L16:L67,0),3)</f>
        <v>0</v>
      </c>
      <c r="P54" s="151"/>
      <c r="Q54" s="108">
        <f>IF(Q53="",IF(T11=$D54,$E16,""),Q53+1)</f>
        <v>39</v>
      </c>
      <c r="R54" s="107" t="str">
        <f t="shared" si="5"/>
        <v>Week 39</v>
      </c>
      <c r="S54" s="15"/>
      <c r="T54" s="62" t="str">
        <f>IF(T10="3 weeks (accelerated)",R51,IF(T10="4 weeks",R50,IF(T10="5 weeks",R49,IF(T10="6 weeks",R48,IF(T10="8 weeks",R46,IF(T10="12 weeks",R44,""))))))</f>
        <v>Week 31</v>
      </c>
      <c r="U54" s="156">
        <f>INDEX(Q16:S67,MATCH(T54,R16:R67,0),3)</f>
        <v>0</v>
      </c>
      <c r="V54" s="151"/>
      <c r="W54" s="108">
        <f>IF(W53="",IF(Z11=$D54,$E16,""),W53+1)</f>
        <v>39</v>
      </c>
      <c r="X54" s="107" t="str">
        <f t="shared" si="1"/>
        <v>Week 39</v>
      </c>
      <c r="Y54" s="15"/>
      <c r="Z54" s="62" t="str">
        <f>IF(Z10="3 weeks (accelerated)",X51,IF(Z10="4 weeks",X50,IF(Z10="5 weeks",X49,IF(Z10="6 weeks",X48,IF(Z10="8 weeks",X46,IF(Z10="12 weeks",X44,""))))))</f>
        <v>Week 31</v>
      </c>
      <c r="AA54" s="156">
        <f>INDEX(W16:Y67,MATCH(Z54,X16:X67,0),3)</f>
        <v>0</v>
      </c>
      <c r="AB54" s="151"/>
      <c r="AC54" s="108">
        <f>IF(AC53="",IF(AF11=$D54,$E16,""),AC53+1)</f>
        <v>39</v>
      </c>
      <c r="AD54" s="107" t="str">
        <f t="shared" si="2"/>
        <v>Week 39</v>
      </c>
      <c r="AE54" s="15"/>
      <c r="AF54" s="62" t="str">
        <f>IF(AF10="3 weeks (accelerated)",AD51,IF(AF10="4 weeks",AD50,IF(AF10="5 weeks",AD49,IF(AF10="6 weeks",AD48,IF(AF10="8 weeks",AD46,IF(AF10="12 weeks",AD44,""))))))</f>
        <v>Week 31</v>
      </c>
      <c r="AG54" s="156">
        <f>INDEX(AC16:AE67,MATCH(AF54,AD16:AD67,0),3)</f>
        <v>0</v>
      </c>
      <c r="AH54" s="151"/>
      <c r="AI54" s="1"/>
      <c r="AJ54" s="1"/>
    </row>
    <row r="55" spans="1:36" x14ac:dyDescent="0.25">
      <c r="A55" s="1"/>
      <c r="B55" s="1"/>
      <c r="C55" s="59">
        <f t="shared" si="3"/>
        <v>0</v>
      </c>
      <c r="D55" s="60" t="str">
        <f t="shared" si="6"/>
        <v/>
      </c>
      <c r="E55" s="50">
        <v>40</v>
      </c>
      <c r="F55" s="61" t="str">
        <f t="shared" si="4"/>
        <v>Week 40</v>
      </c>
      <c r="G55" s="15"/>
      <c r="H55" s="62" t="str">
        <f>IF(H10="3 weeks (accelerated)",F52,IF(H10="4 weeks",F51,IF(H10="5 weeks",F50,IF(H10="6 weeks",F49,IF(H10="8 weeks",F47,IF(H10="12 weeks",F45,""))))))</f>
        <v>Week 32</v>
      </c>
      <c r="I55" s="156">
        <f>INDEX(E16:G67,MATCH(H55,F16:F67,0),3)</f>
        <v>0</v>
      </c>
      <c r="J55" s="151"/>
      <c r="K55" s="108">
        <f>IF(K54="",IF(N11=$D55,$E16,""),K54+1)</f>
        <v>40</v>
      </c>
      <c r="L55" s="107" t="str">
        <f t="shared" si="0"/>
        <v>Week 40</v>
      </c>
      <c r="M55" s="15"/>
      <c r="N55" s="62" t="str">
        <f>IF(N10="3 weeks (accelerated)",L52,IF(N10="4 weeks",L51,IF(N10="5 weeks",L50,IF(N10="6 weeks",L49,IF(N10="8 weeks",L47,IF(N10="12 weeks",L45,""))))))</f>
        <v>Week 32</v>
      </c>
      <c r="O55" s="156">
        <f>INDEX(K16:M67,MATCH(N55,L16:L67,0),3)</f>
        <v>0</v>
      </c>
      <c r="P55" s="151"/>
      <c r="Q55" s="108">
        <f>IF(Q54="",IF(T11=$D55,$E16,""),Q54+1)</f>
        <v>40</v>
      </c>
      <c r="R55" s="107" t="str">
        <f t="shared" si="5"/>
        <v>Week 40</v>
      </c>
      <c r="S55" s="15"/>
      <c r="T55" s="62" t="str">
        <f>IF(T10="3 weeks (accelerated)",R52,IF(T10="4 weeks",R51,IF(T10="5 weeks",R50,IF(T10="6 weeks",R49,IF(T10="8 weeks",R47,IF(T10="12 weeks",R45,""))))))</f>
        <v>Week 32</v>
      </c>
      <c r="U55" s="156">
        <f>INDEX(Q16:S67,MATCH(T55,R16:R67,0),3)</f>
        <v>0</v>
      </c>
      <c r="V55" s="151"/>
      <c r="W55" s="108">
        <f>IF(W54="",IF(Z11=$D55,$E16,""),W54+1)</f>
        <v>40</v>
      </c>
      <c r="X55" s="107" t="str">
        <f t="shared" si="1"/>
        <v>Week 40</v>
      </c>
      <c r="Y55" s="15"/>
      <c r="Z55" s="62" t="str">
        <f>IF(Z10="3 weeks (accelerated)",X52,IF(Z10="4 weeks",X51,IF(Z10="5 weeks",X50,IF(Z10="6 weeks",X49,IF(Z10="8 weeks",X47,IF(Z10="12 weeks",X45,""))))))</f>
        <v>Week 32</v>
      </c>
      <c r="AA55" s="156">
        <f>INDEX(W16:Y67,MATCH(Z55,X16:X67,0),3)</f>
        <v>0</v>
      </c>
      <c r="AB55" s="151"/>
      <c r="AC55" s="108">
        <f>IF(AC54="",IF(AF11=$D55,$E16,""),AC54+1)</f>
        <v>40</v>
      </c>
      <c r="AD55" s="107" t="str">
        <f t="shared" si="2"/>
        <v>Week 40</v>
      </c>
      <c r="AE55" s="15"/>
      <c r="AF55" s="62" t="str">
        <f>IF(AF10="3 weeks (accelerated)",AD52,IF(AF10="4 weeks",AD51,IF(AF10="5 weeks",AD50,IF(AF10="6 weeks",AD49,IF(AF10="8 weeks",AD47,IF(AF10="12 weeks",AD45,""))))))</f>
        <v>Week 32</v>
      </c>
      <c r="AG55" s="156">
        <f>INDEX(AC16:AE67,MATCH(AF55,AD16:AD67,0),3)</f>
        <v>0</v>
      </c>
      <c r="AH55" s="151"/>
      <c r="AI55" s="1"/>
      <c r="AJ55" s="1"/>
    </row>
    <row r="56" spans="1:36" x14ac:dyDescent="0.25">
      <c r="A56" s="1"/>
      <c r="B56" s="1"/>
      <c r="C56" s="59">
        <f t="shared" si="3"/>
        <v>0</v>
      </c>
      <c r="D56" s="60" t="str">
        <f t="shared" si="6"/>
        <v/>
      </c>
      <c r="E56" s="50">
        <v>41</v>
      </c>
      <c r="F56" s="61" t="str">
        <f t="shared" si="4"/>
        <v>Week 41</v>
      </c>
      <c r="G56" s="15"/>
      <c r="H56" s="62" t="str">
        <f>IF(H10="3 weeks (accelerated)",F53,IF(H10="4 weeks",F52,IF(H10="5 weeks",F51,IF(H10="6 weeks",F50,IF(H10="8 weeks",F48,IF(H10="12 weeks",F46,""))))))</f>
        <v>Week 33</v>
      </c>
      <c r="I56" s="156">
        <f>INDEX(E16:G67,MATCH(H56,F16:F67,0),3)</f>
        <v>0</v>
      </c>
      <c r="J56" s="151"/>
      <c r="K56" s="108">
        <f>IF(K55="",IF(N11=$D56,$E16,""),K55+1)</f>
        <v>41</v>
      </c>
      <c r="L56" s="107" t="str">
        <f t="shared" si="0"/>
        <v>Week 41</v>
      </c>
      <c r="M56" s="15"/>
      <c r="N56" s="62" t="str">
        <f>IF(N10="3 weeks (accelerated)",L53,IF(N10="4 weeks",L52,IF(N10="5 weeks",L51,IF(N10="6 weeks",L50,IF(N10="8 weeks",L48,IF(N10="12 weeks",L46,""))))))</f>
        <v>Week 33</v>
      </c>
      <c r="O56" s="156">
        <f>INDEX(K16:M67,MATCH(N56,L16:L67,0),3)</f>
        <v>0</v>
      </c>
      <c r="P56" s="151"/>
      <c r="Q56" s="108">
        <f>IF(Q55="",IF(T11=$D56,$E16,""),Q55+1)</f>
        <v>41</v>
      </c>
      <c r="R56" s="107" t="str">
        <f t="shared" si="5"/>
        <v>Week 41</v>
      </c>
      <c r="S56" s="15"/>
      <c r="T56" s="62" t="str">
        <f>IF(T10="3 weeks (accelerated)",R53,IF(T10="4 weeks",R52,IF(T10="5 weeks",R51,IF(T10="6 weeks",R50,IF(T10="8 weeks",R48,IF(T10="12 weeks",R46,""))))))</f>
        <v>Week 33</v>
      </c>
      <c r="U56" s="156">
        <f>INDEX(Q16:S67,MATCH(T56,R16:R67,0),3)</f>
        <v>0</v>
      </c>
      <c r="V56" s="151"/>
      <c r="W56" s="108">
        <f>IF(W55="",IF(Z11=$D56,$E16,""),W55+1)</f>
        <v>41</v>
      </c>
      <c r="X56" s="107" t="str">
        <f t="shared" si="1"/>
        <v>Week 41</v>
      </c>
      <c r="Y56" s="15"/>
      <c r="Z56" s="62" t="str">
        <f>IF(Z10="3 weeks (accelerated)",X53,IF(Z10="4 weeks",X52,IF(Z10="5 weeks",X51,IF(Z10="6 weeks",X50,IF(Z10="8 weeks",X48,IF(Z10="12 weeks",X46,""))))))</f>
        <v>Week 33</v>
      </c>
      <c r="AA56" s="156">
        <f>INDEX(W16:Y67,MATCH(Z56,X16:X67,0),3)</f>
        <v>0</v>
      </c>
      <c r="AB56" s="151"/>
      <c r="AC56" s="108">
        <f>IF(AC55="",IF(AF11=$D56,$E16,""),AC55+1)</f>
        <v>41</v>
      </c>
      <c r="AD56" s="107" t="str">
        <f t="shared" si="2"/>
        <v>Week 41</v>
      </c>
      <c r="AE56" s="15"/>
      <c r="AF56" s="62" t="str">
        <f>IF(AF10="3 weeks (accelerated)",AD53,IF(AF10="4 weeks",AD52,IF(AF10="5 weeks",AD51,IF(AF10="6 weeks",AD50,IF(AF10="8 weeks",AD48,IF(AF10="12 weeks",AD46,""))))))</f>
        <v>Week 33</v>
      </c>
      <c r="AG56" s="156">
        <f>INDEX(AC16:AE67,MATCH(AF56,AD16:AD67,0),3)</f>
        <v>0</v>
      </c>
      <c r="AH56" s="151"/>
      <c r="AI56" s="1"/>
      <c r="AJ56" s="1"/>
    </row>
    <row r="57" spans="1:36" x14ac:dyDescent="0.25">
      <c r="A57" s="1"/>
      <c r="B57" s="1"/>
      <c r="C57" s="59">
        <f t="shared" si="3"/>
        <v>0</v>
      </c>
      <c r="D57" s="60" t="str">
        <f t="shared" si="6"/>
        <v/>
      </c>
      <c r="E57" s="50">
        <v>42</v>
      </c>
      <c r="F57" s="61" t="str">
        <f t="shared" si="4"/>
        <v>Week 42</v>
      </c>
      <c r="G57" s="15"/>
      <c r="H57" s="62" t="str">
        <f>IF(H10="3 weeks (accelerated)",F54,IF(H10="4 weeks",F53,IF(H10="5 weeks",F52,IF(H10="6 weeks",F51,IF(H10="8 weeks",F49,IF(H10="12 weeks",F47,""))))))</f>
        <v>Week 34</v>
      </c>
      <c r="I57" s="156">
        <f>INDEX(E16:G67,MATCH(H57,F16:F67,0),3)</f>
        <v>0</v>
      </c>
      <c r="J57" s="151"/>
      <c r="K57" s="108">
        <f>IF(K56="",IF(N11=$D57,$E16,""),K56+1)</f>
        <v>42</v>
      </c>
      <c r="L57" s="107" t="str">
        <f t="shared" si="0"/>
        <v>Week 42</v>
      </c>
      <c r="M57" s="15"/>
      <c r="N57" s="62" t="str">
        <f>IF(N10="3 weeks (accelerated)",L54,IF(N10="4 weeks",L53,IF(N10="5 weeks",L52,IF(N10="6 weeks",L51,IF(N10="8 weeks",L49,IF(N10="12 weeks",L47,""))))))</f>
        <v>Week 34</v>
      </c>
      <c r="O57" s="156">
        <f>INDEX(K16:M67,MATCH(N57,L16:L67,0),3)</f>
        <v>0</v>
      </c>
      <c r="P57" s="151"/>
      <c r="Q57" s="108">
        <f>IF(Q56="",IF(T11=$D57,$E16,""),Q56+1)</f>
        <v>42</v>
      </c>
      <c r="R57" s="107" t="str">
        <f t="shared" si="5"/>
        <v>Week 42</v>
      </c>
      <c r="S57" s="15"/>
      <c r="T57" s="62" t="str">
        <f>IF(T10="3 weeks (accelerated)",R54,IF(T10="4 weeks",R53,IF(T10="5 weeks",R52,IF(T10="6 weeks",R51,IF(T10="8 weeks",R49,IF(T10="12 weeks",R47,""))))))</f>
        <v>Week 34</v>
      </c>
      <c r="U57" s="156">
        <f>INDEX(Q16:S67,MATCH(T57,R16:R67,0),3)</f>
        <v>0</v>
      </c>
      <c r="V57" s="151"/>
      <c r="W57" s="108">
        <f>IF(W56="",IF(Z11=$D57,$E16,""),W56+1)</f>
        <v>42</v>
      </c>
      <c r="X57" s="107" t="str">
        <f t="shared" si="1"/>
        <v>Week 42</v>
      </c>
      <c r="Y57" s="15"/>
      <c r="Z57" s="62" t="str">
        <f>IF(Z10="3 weeks (accelerated)",X54,IF(Z10="4 weeks",X53,IF(Z10="5 weeks",X52,IF(Z10="6 weeks",X51,IF(Z10="8 weeks",X49,IF(Z10="12 weeks",X47,""))))))</f>
        <v>Week 34</v>
      </c>
      <c r="AA57" s="156">
        <f>INDEX(W16:Y67,MATCH(Z57,X16:X67,0),3)</f>
        <v>0</v>
      </c>
      <c r="AB57" s="151"/>
      <c r="AC57" s="108">
        <f>IF(AC56="",IF(AF11=$D57,$E16,""),AC56+1)</f>
        <v>42</v>
      </c>
      <c r="AD57" s="107" t="str">
        <f t="shared" si="2"/>
        <v>Week 42</v>
      </c>
      <c r="AE57" s="15"/>
      <c r="AF57" s="62" t="str">
        <f>IF(AF10="3 weeks (accelerated)",AD54,IF(AF10="4 weeks",AD53,IF(AF10="5 weeks",AD52,IF(AF10="6 weeks",AD51,IF(AF10="8 weeks",AD49,IF(AF10="12 weeks",AD47,""))))))</f>
        <v>Week 34</v>
      </c>
      <c r="AG57" s="156">
        <f>INDEX(AC16:AE67,MATCH(AF57,AD16:AD67,0),3)</f>
        <v>0</v>
      </c>
      <c r="AH57" s="151"/>
      <c r="AI57" s="1"/>
      <c r="AJ57" s="1"/>
    </row>
    <row r="58" spans="1:36" x14ac:dyDescent="0.25">
      <c r="A58" s="1"/>
      <c r="B58" s="1"/>
      <c r="C58" s="59">
        <f t="shared" si="3"/>
        <v>0</v>
      </c>
      <c r="D58" s="60" t="str">
        <f t="shared" si="6"/>
        <v/>
      </c>
      <c r="E58" s="50">
        <v>43</v>
      </c>
      <c r="F58" s="61" t="str">
        <f t="shared" si="4"/>
        <v>Week 43</v>
      </c>
      <c r="G58" s="15"/>
      <c r="H58" s="62" t="str">
        <f>IF(H10="3 weeks (accelerated)",F55,IF(H10="4 weeks",F54,IF(H10="5 weeks",F53,IF(H10="6 weeks",F52,IF(H10="8 weeks",F50,IF(H10="12 weeks",F48,""))))))</f>
        <v>Week 35</v>
      </c>
      <c r="I58" s="156">
        <f>INDEX(E16:G67,MATCH(H58,F16:F67,0),3)</f>
        <v>0</v>
      </c>
      <c r="J58" s="151"/>
      <c r="K58" s="108">
        <f>IF(K57="",IF(N11=$D58,$E16,""),K57+1)</f>
        <v>43</v>
      </c>
      <c r="L58" s="107" t="str">
        <f t="shared" si="0"/>
        <v>Week 43</v>
      </c>
      <c r="M58" s="15"/>
      <c r="N58" s="62" t="str">
        <f>IF(N10="3 weeks (accelerated)",L55,IF(N10="4 weeks",L54,IF(N10="5 weeks",L53,IF(N10="6 weeks",L52,IF(N10="8 weeks",L50,IF(N10="12 weeks",L48,""))))))</f>
        <v>Week 35</v>
      </c>
      <c r="O58" s="156">
        <f>INDEX(K16:M67,MATCH(N58,L16:L67,0),3)</f>
        <v>0</v>
      </c>
      <c r="P58" s="151"/>
      <c r="Q58" s="108">
        <f>IF(Q57="",IF(T11=$D58,$E16,""),Q57+1)</f>
        <v>43</v>
      </c>
      <c r="R58" s="107" t="str">
        <f t="shared" si="5"/>
        <v>Week 43</v>
      </c>
      <c r="S58" s="15"/>
      <c r="T58" s="62" t="str">
        <f>IF(T10="3 weeks (accelerated)",R55,IF(T10="4 weeks",R54,IF(T10="5 weeks",R53,IF(T10="6 weeks",R52,IF(T10="8 weeks",R50,IF(T10="12 weeks",R48,""))))))</f>
        <v>Week 35</v>
      </c>
      <c r="U58" s="156">
        <f>INDEX(Q16:S67,MATCH(T58,R16:R67,0),3)</f>
        <v>0</v>
      </c>
      <c r="V58" s="151"/>
      <c r="W58" s="108">
        <f>IF(W57="",IF(Z11=$D58,$E16,""),W57+1)</f>
        <v>43</v>
      </c>
      <c r="X58" s="107" t="str">
        <f t="shared" si="1"/>
        <v>Week 43</v>
      </c>
      <c r="Y58" s="15"/>
      <c r="Z58" s="62" t="str">
        <f>IF(Z10="3 weeks (accelerated)",X55,IF(Z10="4 weeks",X54,IF(Z10="5 weeks",X53,IF(Z10="6 weeks",X52,IF(Z10="8 weeks",X50,IF(Z10="12 weeks",X48,""))))))</f>
        <v>Week 35</v>
      </c>
      <c r="AA58" s="156">
        <f>INDEX(W16:Y67,MATCH(Z58,X16:X67,0),3)</f>
        <v>0</v>
      </c>
      <c r="AB58" s="151"/>
      <c r="AC58" s="108">
        <f>IF(AC57="",IF(AF11=$D58,$E16,""),AC57+1)</f>
        <v>43</v>
      </c>
      <c r="AD58" s="107" t="str">
        <f t="shared" si="2"/>
        <v>Week 43</v>
      </c>
      <c r="AE58" s="15"/>
      <c r="AF58" s="62" t="str">
        <f>IF(AF10="3 weeks (accelerated)",AD55,IF(AF10="4 weeks",AD54,IF(AF10="5 weeks",AD53,IF(AF10="6 weeks",AD52,IF(AF10="8 weeks",AD50,IF(AF10="12 weeks",AD48,""))))))</f>
        <v>Week 35</v>
      </c>
      <c r="AG58" s="156">
        <f>INDEX(AC16:AE67,MATCH(AF58,AD16:AD67,0),3)</f>
        <v>0</v>
      </c>
      <c r="AH58" s="151"/>
      <c r="AI58" s="1"/>
      <c r="AJ58" s="1"/>
    </row>
    <row r="59" spans="1:36" x14ac:dyDescent="0.25">
      <c r="A59" s="1"/>
      <c r="B59" s="1"/>
      <c r="C59" s="59">
        <f t="shared" si="3"/>
        <v>0</v>
      </c>
      <c r="D59" s="60" t="str">
        <f t="shared" si="6"/>
        <v/>
      </c>
      <c r="E59" s="50">
        <v>44</v>
      </c>
      <c r="F59" s="61" t="str">
        <f t="shared" si="4"/>
        <v>Week 44</v>
      </c>
      <c r="G59" s="15"/>
      <c r="H59" s="62" t="str">
        <f>IF(H10="3 weeks (accelerated)",F56,IF(H10="4 weeks",F55,IF(H10="5 weeks",F54,IF(H10="6 weeks",F53,IF(H10="8 weeks",F51,IF(H10="12 weeks",F49,""))))))</f>
        <v>Week 36</v>
      </c>
      <c r="I59" s="156">
        <f>INDEX(E16:G67,MATCH(H59,F16:F67,0),3)</f>
        <v>0</v>
      </c>
      <c r="J59" s="151"/>
      <c r="K59" s="108">
        <f>IF(K58="",IF(N11=$D59,$E16,""),K58+1)</f>
        <v>44</v>
      </c>
      <c r="L59" s="107" t="str">
        <f t="shared" si="0"/>
        <v>Week 44</v>
      </c>
      <c r="M59" s="15"/>
      <c r="N59" s="62" t="str">
        <f>IF(N10="3 weeks (accelerated)",L56,IF(N10="4 weeks",L55,IF(N10="5 weeks",L54,IF(N10="6 weeks",L53,IF(N10="8 weeks",L51,IF(N10="12 weeks",L49,""))))))</f>
        <v>Week 36</v>
      </c>
      <c r="O59" s="156">
        <f>INDEX(K16:M67,MATCH(N59,L16:L67,0),3)</f>
        <v>0</v>
      </c>
      <c r="P59" s="151"/>
      <c r="Q59" s="108">
        <f>IF(Q58="",IF(T11=$D59,$E16,""),Q58+1)</f>
        <v>44</v>
      </c>
      <c r="R59" s="107" t="str">
        <f t="shared" si="5"/>
        <v>Week 44</v>
      </c>
      <c r="S59" s="15"/>
      <c r="T59" s="62" t="str">
        <f>IF(T10="3 weeks (accelerated)",R56,IF(T10="4 weeks",R55,IF(T10="5 weeks",R54,IF(T10="6 weeks",R53,IF(T10="8 weeks",R51,IF(T10="12 weeks",R49,""))))))</f>
        <v>Week 36</v>
      </c>
      <c r="U59" s="156">
        <f>INDEX(Q16:S67,MATCH(T59,R16:R67,0),3)</f>
        <v>0</v>
      </c>
      <c r="V59" s="151"/>
      <c r="W59" s="108">
        <f>IF(W58="",IF(Z11=$D59,$E16,""),W58+1)</f>
        <v>44</v>
      </c>
      <c r="X59" s="107" t="str">
        <f t="shared" si="1"/>
        <v>Week 44</v>
      </c>
      <c r="Y59" s="15"/>
      <c r="Z59" s="62" t="str">
        <f>IF(Z10="3 weeks (accelerated)",X56,IF(Z10="4 weeks",X55,IF(Z10="5 weeks",X54,IF(Z10="6 weeks",X53,IF(Z10="8 weeks",X51,IF(Z10="12 weeks",X49,""))))))</f>
        <v>Week 36</v>
      </c>
      <c r="AA59" s="156">
        <f>INDEX(W16:Y67,MATCH(Z59,X16:X67,0),3)</f>
        <v>0</v>
      </c>
      <c r="AB59" s="151"/>
      <c r="AC59" s="108">
        <f>IF(AC58="",IF(AF11=$D59,$E16,""),AC58+1)</f>
        <v>44</v>
      </c>
      <c r="AD59" s="107" t="str">
        <f t="shared" si="2"/>
        <v>Week 44</v>
      </c>
      <c r="AE59" s="15"/>
      <c r="AF59" s="62" t="str">
        <f>IF(AF10="3 weeks (accelerated)",AD56,IF(AF10="4 weeks",AD55,IF(AF10="5 weeks",AD54,IF(AF10="6 weeks",AD53,IF(AF10="8 weeks",AD51,IF(AF10="12 weeks",AD49,""))))))</f>
        <v>Week 36</v>
      </c>
      <c r="AG59" s="156">
        <f>INDEX(AC16:AE67,MATCH(AF59,AD16:AD67,0),3)</f>
        <v>0</v>
      </c>
      <c r="AH59" s="151"/>
      <c r="AI59" s="1"/>
      <c r="AJ59" s="1"/>
    </row>
    <row r="60" spans="1:36" x14ac:dyDescent="0.25">
      <c r="A60" s="1"/>
      <c r="B60" s="1"/>
      <c r="C60" s="59">
        <f t="shared" si="3"/>
        <v>0</v>
      </c>
      <c r="D60" s="60" t="str">
        <f t="shared" si="6"/>
        <v/>
      </c>
      <c r="E60" s="50">
        <v>45</v>
      </c>
      <c r="F60" s="61" t="str">
        <f t="shared" si="4"/>
        <v>Week 45</v>
      </c>
      <c r="G60" s="15"/>
      <c r="H60" s="62" t="str">
        <f>IF(H10="3 weeks (accelerated)",F57,IF(H10="4 weeks",F56,IF(H10="5 weeks",F55,IF(H10="6 weeks",F54,IF(H10="8 weeks",F52,IF(H10="12 weeks",F50,""))))))</f>
        <v>Week 37</v>
      </c>
      <c r="I60" s="156">
        <f>INDEX(E16:G67,MATCH(H60,F16:F67,0),3)</f>
        <v>0</v>
      </c>
      <c r="J60" s="151"/>
      <c r="K60" s="108">
        <f>IF(K59="",IF(N11=$D60,$E16,""),K59+1)</f>
        <v>45</v>
      </c>
      <c r="L60" s="107" t="str">
        <f t="shared" si="0"/>
        <v>Week 45</v>
      </c>
      <c r="M60" s="15"/>
      <c r="N60" s="62" t="str">
        <f>IF(N10="3 weeks (accelerated)",L57,IF(N10="4 weeks",L56,IF(N10="5 weeks",L55,IF(N10="6 weeks",L54,IF(N10="8 weeks",L52,IF(N10="12 weeks",L50,""))))))</f>
        <v>Week 37</v>
      </c>
      <c r="O60" s="156">
        <f>INDEX(K16:M67,MATCH(N60,L16:L67,0),3)</f>
        <v>0</v>
      </c>
      <c r="P60" s="151"/>
      <c r="Q60" s="108">
        <f>IF(Q59="",IF(T11=$D60,$E16,""),Q59+1)</f>
        <v>45</v>
      </c>
      <c r="R60" s="107" t="str">
        <f t="shared" si="5"/>
        <v>Week 45</v>
      </c>
      <c r="S60" s="15"/>
      <c r="T60" s="62" t="str">
        <f>IF(T10="3 weeks (accelerated)",R57,IF(T10="4 weeks",R56,IF(T10="5 weeks",R55,IF(T10="6 weeks",R54,IF(T10="8 weeks",R52,IF(T10="12 weeks",R50,""))))))</f>
        <v>Week 37</v>
      </c>
      <c r="U60" s="156">
        <f>INDEX(Q16:S67,MATCH(T60,R16:R67,0),3)</f>
        <v>0</v>
      </c>
      <c r="V60" s="151"/>
      <c r="W60" s="108">
        <f>IF(W59="",IF(Z11=$D60,$E16,""),W59+1)</f>
        <v>45</v>
      </c>
      <c r="X60" s="107" t="str">
        <f t="shared" si="1"/>
        <v>Week 45</v>
      </c>
      <c r="Y60" s="15"/>
      <c r="Z60" s="62" t="str">
        <f>IF(Z10="3 weeks (accelerated)",X57,IF(Z10="4 weeks",X56,IF(Z10="5 weeks",X55,IF(Z10="6 weeks",X54,IF(Z10="8 weeks",X52,IF(Z10="12 weeks",X50,""))))))</f>
        <v>Week 37</v>
      </c>
      <c r="AA60" s="156">
        <f>INDEX(W16:Y67,MATCH(Z60,X16:X67,0),3)</f>
        <v>0</v>
      </c>
      <c r="AB60" s="151"/>
      <c r="AC60" s="108">
        <f>IF(AC59="",IF(AF11=$D60,$E16,""),AC59+1)</f>
        <v>45</v>
      </c>
      <c r="AD60" s="107" t="str">
        <f t="shared" si="2"/>
        <v>Week 45</v>
      </c>
      <c r="AE60" s="15"/>
      <c r="AF60" s="62" t="str">
        <f>IF(AF10="3 weeks (accelerated)",AD57,IF(AF10="4 weeks",AD56,IF(AF10="5 weeks",AD55,IF(AF10="6 weeks",AD54,IF(AF10="8 weeks",AD52,IF(AF10="12 weeks",AD50,""))))))</f>
        <v>Week 37</v>
      </c>
      <c r="AG60" s="156">
        <f>INDEX(AC16:AE67,MATCH(AF60,AD16:AD67,0),3)</f>
        <v>0</v>
      </c>
      <c r="AH60" s="151"/>
      <c r="AI60" s="1"/>
      <c r="AJ60" s="1"/>
    </row>
    <row r="61" spans="1:36" x14ac:dyDescent="0.25">
      <c r="A61" s="1"/>
      <c r="B61" s="1"/>
      <c r="C61" s="59">
        <f t="shared" si="3"/>
        <v>0</v>
      </c>
      <c r="D61" s="60" t="str">
        <f t="shared" si="6"/>
        <v/>
      </c>
      <c r="E61" s="50">
        <v>46</v>
      </c>
      <c r="F61" s="61" t="str">
        <f t="shared" si="4"/>
        <v>Week 46</v>
      </c>
      <c r="G61" s="15"/>
      <c r="H61" s="62" t="str">
        <f>IF(H10="3 weeks (accelerated)",F58,IF(H10="4 weeks",F57,IF(H10="5 weeks",F56,IF(H10="6 weeks",F55,IF(H10="8 weeks",F53,IF(H10="12 weeks",F51,""))))))</f>
        <v>Week 38</v>
      </c>
      <c r="I61" s="156">
        <f>INDEX(E16:G67,MATCH(H61,F16:F67,0),3)</f>
        <v>0</v>
      </c>
      <c r="J61" s="151"/>
      <c r="K61" s="108">
        <f>IF(K60="",IF(N11=$D61,$E16,""),K60+1)</f>
        <v>46</v>
      </c>
      <c r="L61" s="107" t="str">
        <f t="shared" si="0"/>
        <v>Week 46</v>
      </c>
      <c r="M61" s="15"/>
      <c r="N61" s="62" t="str">
        <f>IF(N10="3 weeks (accelerated)",L58,IF(N10="4 weeks",L57,IF(N10="5 weeks",L56,IF(N10="6 weeks",L55,IF(N10="8 weeks",L53,IF(N10="12 weeks",L51,""))))))</f>
        <v>Week 38</v>
      </c>
      <c r="O61" s="156">
        <f>INDEX(K16:M67,MATCH(N61,L16:L67,0),3)</f>
        <v>0</v>
      </c>
      <c r="P61" s="151"/>
      <c r="Q61" s="108">
        <f>IF(Q60="",IF(T11=$D61,$E16,""),Q60+1)</f>
        <v>46</v>
      </c>
      <c r="R61" s="107" t="str">
        <f t="shared" si="5"/>
        <v>Week 46</v>
      </c>
      <c r="S61" s="15"/>
      <c r="T61" s="62" t="str">
        <f>IF(T10="3 weeks (accelerated)",R58,IF(T10="4 weeks",R57,IF(T10="5 weeks",R56,IF(T10="6 weeks",R55,IF(T10="8 weeks",R53,IF(T10="12 weeks",R51,""))))))</f>
        <v>Week 38</v>
      </c>
      <c r="U61" s="156">
        <f>INDEX(Q16:S67,MATCH(T61,R16:R67,0),3)</f>
        <v>0</v>
      </c>
      <c r="V61" s="151"/>
      <c r="W61" s="108">
        <f>IF(W60="",IF(Z11=$D61,$E16,""),W60+1)</f>
        <v>46</v>
      </c>
      <c r="X61" s="107" t="str">
        <f t="shared" si="1"/>
        <v>Week 46</v>
      </c>
      <c r="Y61" s="15"/>
      <c r="Z61" s="62" t="str">
        <f>IF(Z10="3 weeks (accelerated)",X58,IF(Z10="4 weeks",X57,IF(Z10="5 weeks",X56,IF(Z10="6 weeks",X55,IF(Z10="8 weeks",X53,IF(Z10="12 weeks",X51,""))))))</f>
        <v>Week 38</v>
      </c>
      <c r="AA61" s="156">
        <f>INDEX(W16:Y67,MATCH(Z61,X16:X67,0),3)</f>
        <v>0</v>
      </c>
      <c r="AB61" s="151"/>
      <c r="AC61" s="108">
        <f>IF(AC60="",IF(AF11=$D61,$E16,""),AC60+1)</f>
        <v>46</v>
      </c>
      <c r="AD61" s="107" t="str">
        <f t="shared" si="2"/>
        <v>Week 46</v>
      </c>
      <c r="AE61" s="15"/>
      <c r="AF61" s="62" t="str">
        <f>IF(AF10="3 weeks (accelerated)",AD58,IF(AF10="4 weeks",AD57,IF(AF10="5 weeks",AD56,IF(AF10="6 weeks",AD55,IF(AF10="8 weeks",AD53,IF(AF10="12 weeks",AD51,""))))))</f>
        <v>Week 38</v>
      </c>
      <c r="AG61" s="156">
        <f>INDEX(AC16:AE67,MATCH(AF61,AD16:AD67,0),3)</f>
        <v>0</v>
      </c>
      <c r="AH61" s="151"/>
      <c r="AI61" s="1"/>
      <c r="AJ61" s="1"/>
    </row>
    <row r="62" spans="1:36" x14ac:dyDescent="0.25">
      <c r="A62" s="1"/>
      <c r="B62" s="1"/>
      <c r="C62" s="59">
        <f t="shared" si="3"/>
        <v>0</v>
      </c>
      <c r="D62" s="60" t="str">
        <f t="shared" si="6"/>
        <v/>
      </c>
      <c r="E62" s="50">
        <v>47</v>
      </c>
      <c r="F62" s="61" t="str">
        <f t="shared" si="4"/>
        <v>Week 47</v>
      </c>
      <c r="G62" s="15"/>
      <c r="H62" s="62" t="str">
        <f>IF(H10="3 weeks (accelerated)",F59,IF(H10="4 weeks",F58,IF(H10="5 weeks",F57,IF(H10="6 weeks",F56,IF(H10="8 weeks",F54,IF(H10="12 weeks",F52,""))))))</f>
        <v>Week 39</v>
      </c>
      <c r="I62" s="156">
        <f>INDEX(E16:G67,MATCH(H62,F16:F67,0),3)</f>
        <v>0</v>
      </c>
      <c r="J62" s="151"/>
      <c r="K62" s="108">
        <f>IF(K61="",IF(N11=$D62,$E16,""),K61+1)</f>
        <v>47</v>
      </c>
      <c r="L62" s="107" t="str">
        <f t="shared" si="0"/>
        <v>Week 47</v>
      </c>
      <c r="M62" s="15"/>
      <c r="N62" s="62" t="str">
        <f>IF(N10="3 weeks (accelerated)",L59,IF(N10="4 weeks",L58,IF(N10="5 weeks",L57,IF(N10="6 weeks",L56,IF(N10="8 weeks",L54,IF(N10="12 weeks",L52,""))))))</f>
        <v>Week 39</v>
      </c>
      <c r="O62" s="156">
        <f>INDEX(K16:M67,MATCH(N62,L16:L67,0),3)</f>
        <v>0</v>
      </c>
      <c r="P62" s="151"/>
      <c r="Q62" s="108">
        <f>IF(Q61="",IF(T11=$D62,$E16,""),Q61+1)</f>
        <v>47</v>
      </c>
      <c r="R62" s="107" t="str">
        <f t="shared" si="5"/>
        <v>Week 47</v>
      </c>
      <c r="S62" s="15"/>
      <c r="T62" s="62" t="str">
        <f>IF(T10="3 weeks (accelerated)",R59,IF(T10="4 weeks",R58,IF(T10="5 weeks",R57,IF(T10="6 weeks",R56,IF(T10="8 weeks",R54,IF(T10="12 weeks",R52,""))))))</f>
        <v>Week 39</v>
      </c>
      <c r="U62" s="156">
        <f>INDEX(Q16:S67,MATCH(T62,R16:R67,0),3)</f>
        <v>0</v>
      </c>
      <c r="V62" s="151"/>
      <c r="W62" s="108">
        <f>IF(W61="",IF(Z11=$D62,$E16,""),W61+1)</f>
        <v>47</v>
      </c>
      <c r="X62" s="107" t="str">
        <f t="shared" si="1"/>
        <v>Week 47</v>
      </c>
      <c r="Y62" s="15"/>
      <c r="Z62" s="62" t="str">
        <f>IF(Z10="3 weeks (accelerated)",X59,IF(Z10="4 weeks",X58,IF(Z10="5 weeks",X57,IF(Z10="6 weeks",X56,IF(Z10="8 weeks",X54,IF(Z10="12 weeks",X52,""))))))</f>
        <v>Week 39</v>
      </c>
      <c r="AA62" s="156">
        <f>INDEX(W16:Y67,MATCH(Z62,X16:X67,0),3)</f>
        <v>0</v>
      </c>
      <c r="AB62" s="151"/>
      <c r="AC62" s="108">
        <f>IF(AC61="",IF(AF11=$D62,$E16,""),AC61+1)</f>
        <v>47</v>
      </c>
      <c r="AD62" s="107" t="str">
        <f t="shared" si="2"/>
        <v>Week 47</v>
      </c>
      <c r="AE62" s="15"/>
      <c r="AF62" s="62" t="str">
        <f>IF(AF10="3 weeks (accelerated)",AD59,IF(AF10="4 weeks",AD58,IF(AF10="5 weeks",AD57,IF(AF10="6 weeks",AD56,IF(AF10="8 weeks",AD54,IF(AF10="12 weeks",AD52,""))))))</f>
        <v>Week 39</v>
      </c>
      <c r="AG62" s="156">
        <f>INDEX(AC16:AE67,MATCH(AF62,AD16:AD67,0),3)</f>
        <v>0</v>
      </c>
      <c r="AH62" s="151"/>
      <c r="AI62" s="1"/>
      <c r="AJ62" s="1"/>
    </row>
    <row r="63" spans="1:36" x14ac:dyDescent="0.25">
      <c r="A63" s="1"/>
      <c r="B63" s="1"/>
      <c r="C63" s="59">
        <f t="shared" si="3"/>
        <v>0</v>
      </c>
      <c r="D63" s="60" t="str">
        <f t="shared" si="6"/>
        <v/>
      </c>
      <c r="E63" s="50">
        <v>48</v>
      </c>
      <c r="F63" s="61" t="str">
        <f t="shared" si="4"/>
        <v>Week 48</v>
      </c>
      <c r="G63" s="15"/>
      <c r="H63" s="62" t="str">
        <f>IF(H10="3 weeks (accelerated)",F60,IF(H10="4 weeks",F59,IF(H10="5 weeks",F58,IF(H10="6 weeks",F57,IF(H10="8 weeks",F55,IF(H10="12 weeks",F53,""))))))</f>
        <v>Week 40</v>
      </c>
      <c r="I63" s="156">
        <f>INDEX(E16:G67,MATCH(H63,F16:F67,0),3)</f>
        <v>0</v>
      </c>
      <c r="J63" s="151"/>
      <c r="K63" s="108">
        <f>IF(K62="",IF(N11=$D63,$E16,""),K62+1)</f>
        <v>48</v>
      </c>
      <c r="L63" s="107" t="str">
        <f t="shared" si="0"/>
        <v>Week 48</v>
      </c>
      <c r="M63" s="15"/>
      <c r="N63" s="62" t="str">
        <f>IF(N10="3 weeks (accelerated)",L60,IF(N10="4 weeks",L59,IF(N10="5 weeks",L58,IF(N10="6 weeks",L57,IF(N10="8 weeks",L55,IF(N10="12 weeks",L53,""))))))</f>
        <v>Week 40</v>
      </c>
      <c r="O63" s="156">
        <f>INDEX(K16:M67,MATCH(N63,L16:L67,0),3)</f>
        <v>0</v>
      </c>
      <c r="P63" s="151"/>
      <c r="Q63" s="108">
        <f>IF(Q62="",IF(T11=$D63,$E16,""),Q62+1)</f>
        <v>48</v>
      </c>
      <c r="R63" s="107" t="str">
        <f t="shared" si="5"/>
        <v>Week 48</v>
      </c>
      <c r="S63" s="15"/>
      <c r="T63" s="62" t="str">
        <f>IF(T10="3 weeks (accelerated)",R60,IF(T10="4 weeks",R59,IF(T10="5 weeks",R58,IF(T10="6 weeks",R57,IF(T10="8 weeks",R55,IF(T10="12 weeks",R53,""))))))</f>
        <v>Week 40</v>
      </c>
      <c r="U63" s="156">
        <f>INDEX(Q16:S67,MATCH(T63,R16:R67,0),3)</f>
        <v>0</v>
      </c>
      <c r="V63" s="151"/>
      <c r="W63" s="108">
        <f>IF(W62="",IF(Z11=$D63,$E16,""),W62+1)</f>
        <v>48</v>
      </c>
      <c r="X63" s="107" t="str">
        <f t="shared" si="1"/>
        <v>Week 48</v>
      </c>
      <c r="Y63" s="15"/>
      <c r="Z63" s="62" t="str">
        <f>IF(Z10="3 weeks (accelerated)",X60,IF(Z10="4 weeks",X59,IF(Z10="5 weeks",X58,IF(Z10="6 weeks",X57,IF(Z10="8 weeks",X55,IF(Z10="12 weeks",X53,""))))))</f>
        <v>Week 40</v>
      </c>
      <c r="AA63" s="156">
        <f>INDEX(W16:Y67,MATCH(Z63,X16:X67,0),3)</f>
        <v>0</v>
      </c>
      <c r="AB63" s="151"/>
      <c r="AC63" s="108">
        <f>IF(AC62="",IF(AF11=$D63,$E16,""),AC62+1)</f>
        <v>48</v>
      </c>
      <c r="AD63" s="107" t="str">
        <f t="shared" si="2"/>
        <v>Week 48</v>
      </c>
      <c r="AE63" s="15"/>
      <c r="AF63" s="62" t="str">
        <f>IF(AF10="3 weeks (accelerated)",AD60,IF(AF10="4 weeks",AD59,IF(AF10="5 weeks",AD58,IF(AF10="6 weeks",AD57,IF(AF10="8 weeks",AD55,IF(AF10="12 weeks",AD53,""))))))</f>
        <v>Week 40</v>
      </c>
      <c r="AG63" s="156">
        <f>INDEX(AC16:AE67,MATCH(AF63,AD16:AD67,0),3)</f>
        <v>0</v>
      </c>
      <c r="AH63" s="151"/>
      <c r="AI63" s="1"/>
      <c r="AJ63" s="1"/>
    </row>
    <row r="64" spans="1:36" x14ac:dyDescent="0.25">
      <c r="A64" s="1"/>
      <c r="B64" s="1"/>
      <c r="C64" s="59">
        <f t="shared" si="3"/>
        <v>0</v>
      </c>
      <c r="D64" s="60" t="str">
        <f t="shared" si="6"/>
        <v/>
      </c>
      <c r="E64" s="50">
        <v>49</v>
      </c>
      <c r="F64" s="61" t="str">
        <f t="shared" si="4"/>
        <v>Week 49</v>
      </c>
      <c r="G64" s="15"/>
      <c r="H64" s="62" t="str">
        <f>IF(H10="3 weeks (accelerated)",F61,IF(H10="4 weeks",F60,IF(H10="5 weeks",F59,IF(H10="6 weeks",F58,IF(H10="8 weeks",F56,IF(H10="12 weeks",F54,""))))))</f>
        <v>Week 41</v>
      </c>
      <c r="I64" s="156">
        <f>INDEX(E16:G67,MATCH(H64,F16:F67,0),3)</f>
        <v>0</v>
      </c>
      <c r="J64" s="151"/>
      <c r="K64" s="108">
        <f>IF(K63="",IF(N11=$D64,$E16,""),K63+1)</f>
        <v>49</v>
      </c>
      <c r="L64" s="107" t="str">
        <f t="shared" si="0"/>
        <v>Week 49</v>
      </c>
      <c r="M64" s="15"/>
      <c r="N64" s="62" t="str">
        <f>IF(N10="3 weeks (accelerated)",L61,IF(N10="4 weeks",L60,IF(N10="5 weeks",L59,IF(N10="6 weeks",L58,IF(N10="8 weeks",L56,IF(N10="12 weeks",L54,""))))))</f>
        <v>Week 41</v>
      </c>
      <c r="O64" s="156">
        <f>INDEX(K16:M67,MATCH(N64,L16:L67,0),3)</f>
        <v>0</v>
      </c>
      <c r="P64" s="151"/>
      <c r="Q64" s="108">
        <f>IF(Q63="",IF(T11=$D64,$E16,""),Q63+1)</f>
        <v>49</v>
      </c>
      <c r="R64" s="107" t="str">
        <f t="shared" si="5"/>
        <v>Week 49</v>
      </c>
      <c r="S64" s="15"/>
      <c r="T64" s="62" t="str">
        <f>IF(T10="3 weeks (accelerated)",R61,IF(T10="4 weeks",R60,IF(T10="5 weeks",R59,IF(T10="6 weeks",R58,IF(T10="8 weeks",R56,IF(T10="12 weeks",R54,""))))))</f>
        <v>Week 41</v>
      </c>
      <c r="U64" s="156">
        <f>INDEX(Q16:S67,MATCH(T64,R16:R67,0),3)</f>
        <v>0</v>
      </c>
      <c r="V64" s="151"/>
      <c r="W64" s="108">
        <f>IF(W63="",IF(Z11=$D64,$E16,""),W63+1)</f>
        <v>49</v>
      </c>
      <c r="X64" s="107" t="str">
        <f t="shared" si="1"/>
        <v>Week 49</v>
      </c>
      <c r="Y64" s="15"/>
      <c r="Z64" s="62" t="str">
        <f>IF(Z10="3 weeks (accelerated)",X61,IF(Z10="4 weeks",X60,IF(Z10="5 weeks",X59,IF(Z10="6 weeks",X58,IF(Z10="8 weeks",X56,IF(Z10="12 weeks",X54,""))))))</f>
        <v>Week 41</v>
      </c>
      <c r="AA64" s="156">
        <f>INDEX(W16:Y67,MATCH(Z64,X16:X67,0),3)</f>
        <v>0</v>
      </c>
      <c r="AB64" s="151"/>
      <c r="AC64" s="108">
        <f>IF(AC63="",IF(AF11=$D64,$E16,""),AC63+1)</f>
        <v>49</v>
      </c>
      <c r="AD64" s="107" t="str">
        <f t="shared" si="2"/>
        <v>Week 49</v>
      </c>
      <c r="AE64" s="15"/>
      <c r="AF64" s="62" t="str">
        <f>IF(AF10="3 weeks (accelerated)",AD61,IF(AF10="4 weeks",AD60,IF(AF10="5 weeks",AD59,IF(AF10="6 weeks",AD58,IF(AF10="8 weeks",AD56,IF(AF10="12 weeks",AD54,""))))))</f>
        <v>Week 41</v>
      </c>
      <c r="AG64" s="156">
        <f>INDEX(AC16:AE67,MATCH(AF64,AD16:AD67,0),3)</f>
        <v>0</v>
      </c>
      <c r="AH64" s="151"/>
      <c r="AI64" s="1"/>
      <c r="AJ64" s="1"/>
    </row>
    <row r="65" spans="1:36" x14ac:dyDescent="0.25">
      <c r="A65" s="1"/>
      <c r="B65" s="1"/>
      <c r="C65" s="59">
        <f t="shared" si="3"/>
        <v>0</v>
      </c>
      <c r="D65" s="60" t="str">
        <f t="shared" si="6"/>
        <v/>
      </c>
      <c r="E65" s="50">
        <v>50</v>
      </c>
      <c r="F65" s="61" t="str">
        <f t="shared" si="4"/>
        <v>Week 50</v>
      </c>
      <c r="G65" s="15"/>
      <c r="H65" s="62" t="str">
        <f>IF(H10="3 weeks (accelerated)",F62,IF(H10="4 weeks",F61,IF(H10="5 weeks",F60,IF(H10="6 weeks",F59,IF(H10="8 weeks",F57,IF(H10="12 weeks",F55,""))))))</f>
        <v>Week 42</v>
      </c>
      <c r="I65" s="156">
        <f>INDEX(E16:G67,MATCH(H65,F16:F67,0),3)</f>
        <v>0</v>
      </c>
      <c r="J65" s="151"/>
      <c r="K65" s="108">
        <f>IF(K64="",IF(N11=$D65,$E16,""),K64+1)</f>
        <v>50</v>
      </c>
      <c r="L65" s="107" t="str">
        <f t="shared" si="0"/>
        <v>Week 50</v>
      </c>
      <c r="M65" s="15"/>
      <c r="N65" s="62" t="str">
        <f>IF(N10="3 weeks (accelerated)",L62,IF(N10="4 weeks",L61,IF(N10="5 weeks",L60,IF(N10="6 weeks",L59,IF(N10="8 weeks",L57,IF(N10="12 weeks",L55,""))))))</f>
        <v>Week 42</v>
      </c>
      <c r="O65" s="156">
        <f>INDEX(K16:M67,MATCH(N65,L16:L67,0),3)</f>
        <v>0</v>
      </c>
      <c r="P65" s="151"/>
      <c r="Q65" s="108">
        <f>IF(Q64="",IF(T11=$D65,$E16,""),Q64+1)</f>
        <v>50</v>
      </c>
      <c r="R65" s="107" t="str">
        <f t="shared" si="5"/>
        <v>Week 50</v>
      </c>
      <c r="S65" s="15"/>
      <c r="T65" s="62" t="str">
        <f>IF(T10="3 weeks (accelerated)",R62,IF(T10="4 weeks",R61,IF(T10="5 weeks",R60,IF(T10="6 weeks",R59,IF(T10="8 weeks",R57,IF(T10="12 weeks",R55,""))))))</f>
        <v>Week 42</v>
      </c>
      <c r="U65" s="156">
        <f>INDEX(Q16:S67,MATCH(T65,R16:R67,0),3)</f>
        <v>0</v>
      </c>
      <c r="V65" s="151"/>
      <c r="W65" s="108">
        <f>IF(W64="",IF(Z11=$D65,$E16,""),W64+1)</f>
        <v>50</v>
      </c>
      <c r="X65" s="107" t="str">
        <f t="shared" si="1"/>
        <v>Week 50</v>
      </c>
      <c r="Y65" s="15"/>
      <c r="Z65" s="62" t="str">
        <f>IF(Z10="3 weeks (accelerated)",X62,IF(Z10="4 weeks",X61,IF(Z10="5 weeks",X60,IF(Z10="6 weeks",X59,IF(Z10="8 weeks",X57,IF(Z10="12 weeks",X55,""))))))</f>
        <v>Week 42</v>
      </c>
      <c r="AA65" s="156">
        <f>INDEX(W16:Y67,MATCH(Z65,X16:X67,0),3)</f>
        <v>0</v>
      </c>
      <c r="AB65" s="151"/>
      <c r="AC65" s="108">
        <f>IF(AC64="",IF(AF11=$D65,$E16,""),AC64+1)</f>
        <v>50</v>
      </c>
      <c r="AD65" s="107" t="str">
        <f t="shared" si="2"/>
        <v>Week 50</v>
      </c>
      <c r="AE65" s="15"/>
      <c r="AF65" s="62" t="str">
        <f>IF(AF10="3 weeks (accelerated)",AD62,IF(AF10="4 weeks",AD61,IF(AF10="5 weeks",AD60,IF(AF10="6 weeks",AD59,IF(AF10="8 weeks",AD57,IF(AF10="12 weeks",AD55,""))))))</f>
        <v>Week 42</v>
      </c>
      <c r="AG65" s="156">
        <f>INDEX(AC16:AE67,MATCH(AF65,AD16:AD67,0),3)</f>
        <v>0</v>
      </c>
      <c r="AH65" s="151"/>
      <c r="AI65" s="1"/>
      <c r="AJ65" s="1"/>
    </row>
    <row r="66" spans="1:36" x14ac:dyDescent="0.25">
      <c r="A66" s="1"/>
      <c r="B66" s="1"/>
      <c r="C66" s="59">
        <f t="shared" si="3"/>
        <v>0</v>
      </c>
      <c r="D66" s="60" t="str">
        <f t="shared" si="6"/>
        <v/>
      </c>
      <c r="E66" s="50">
        <v>51</v>
      </c>
      <c r="F66" s="61" t="str">
        <f t="shared" si="4"/>
        <v>Week 51</v>
      </c>
      <c r="G66" s="17"/>
      <c r="H66" s="62" t="str">
        <f>IF(H10="3 weeks (accelerated)",F63,IF(H10="4 weeks",F62,IF(H10="5 weeks",F61,IF(H10="6 weeks",F60,IF(H10="8 weeks",F58,IF(H10="12 weeks",F56,""))))))</f>
        <v>Week 43</v>
      </c>
      <c r="I66" s="156">
        <f>INDEX(E16:G67,MATCH(H66,F16:F67,0),3)</f>
        <v>0</v>
      </c>
      <c r="J66" s="151"/>
      <c r="K66" s="108">
        <f>IF(K65="",IF(N11=$D66,$E16,""),K65+1)</f>
        <v>51</v>
      </c>
      <c r="L66" s="107" t="str">
        <f t="shared" si="0"/>
        <v>Week 51</v>
      </c>
      <c r="M66" s="15"/>
      <c r="N66" s="62" t="str">
        <f>IF(N10="3 weeks (accelerated)",L63,IF(N10="4 weeks",L62,IF(N10="5 weeks",L61,IF(N10="6 weeks",L60,IF(N10="8 weeks",L58,IF(N10="12 weeks",L56,""))))))</f>
        <v>Week 43</v>
      </c>
      <c r="O66" s="156">
        <f>INDEX(K16:M67,MATCH(N66,L16:L67,0),3)</f>
        <v>0</v>
      </c>
      <c r="P66" s="151"/>
      <c r="Q66" s="108">
        <f>IF(Q65="",IF(T11=$D66,$E16,""),Q65+1)</f>
        <v>51</v>
      </c>
      <c r="R66" s="107" t="str">
        <f t="shared" si="5"/>
        <v>Week 51</v>
      </c>
      <c r="S66" s="15"/>
      <c r="T66" s="62" t="str">
        <f>IF(T10="3 weeks (accelerated)",R63,IF(T10="4 weeks",R62,IF(T10="5 weeks",R61,IF(T10="6 weeks",R60,IF(T10="8 weeks",R58,IF(T10="12 weeks",R56,""))))))</f>
        <v>Week 43</v>
      </c>
      <c r="U66" s="156">
        <f>INDEX(Q16:S67,MATCH(T66,R16:R67,0),3)</f>
        <v>0</v>
      </c>
      <c r="V66" s="151"/>
      <c r="W66" s="108">
        <f>IF(W65="",IF(Z11=$D66,$E16,""),W65+1)</f>
        <v>51</v>
      </c>
      <c r="X66" s="107" t="str">
        <f t="shared" si="1"/>
        <v>Week 51</v>
      </c>
      <c r="Y66" s="15"/>
      <c r="Z66" s="62" t="str">
        <f>IF(Z10="3 weeks (accelerated)",X63,IF(Z10="4 weeks",X62,IF(Z10="5 weeks",X61,IF(Z10="6 weeks",X60,IF(Z10="8 weeks",X58,IF(Z10="12 weeks",X56,""))))))</f>
        <v>Week 43</v>
      </c>
      <c r="AA66" s="156">
        <f>INDEX(W16:Y67,MATCH(Z66,X16:X67,0),3)</f>
        <v>0</v>
      </c>
      <c r="AB66" s="151"/>
      <c r="AC66" s="108">
        <f>IF(AC65="",IF(AF11=$D66,$E16,""),AC65+1)</f>
        <v>51</v>
      </c>
      <c r="AD66" s="107" t="str">
        <f t="shared" si="2"/>
        <v>Week 51</v>
      </c>
      <c r="AE66" s="15"/>
      <c r="AF66" s="62" t="str">
        <f>IF(AF10="3 weeks (accelerated)",AD63,IF(AF10="4 weeks",AD62,IF(AF10="5 weeks",AD61,IF(AF10="6 weeks",AD60,IF(AF10="8 weeks",AD58,IF(AF10="12 weeks",AD56,""))))))</f>
        <v>Week 43</v>
      </c>
      <c r="AG66" s="156">
        <f>INDEX(AC16:AE67,MATCH(AF66,AD16:AD67,0),3)</f>
        <v>0</v>
      </c>
      <c r="AH66" s="151"/>
      <c r="AI66" s="1"/>
      <c r="AJ66" s="1"/>
    </row>
    <row r="67" spans="1:36" ht="15.75" thickBot="1" x14ac:dyDescent="0.3">
      <c r="A67" s="1"/>
      <c r="B67" s="1"/>
      <c r="C67" s="59">
        <f t="shared" si="3"/>
        <v>0</v>
      </c>
      <c r="D67" s="60" t="str">
        <f t="shared" si="6"/>
        <v/>
      </c>
      <c r="E67" s="50">
        <v>52</v>
      </c>
      <c r="F67" s="64" t="str">
        <f t="shared" si="4"/>
        <v>Week 52</v>
      </c>
      <c r="G67" s="15"/>
      <c r="H67" s="62" t="str">
        <f>IF(H10="3 weeks (accelerated)",F64,IF(H10="4 weeks",F63,IF(H10="5 weeks",F62,IF(H10="6 weeks",F61,IF(H10="8 weeks",F59,IF(H10="12 weeks",F57,""))))))</f>
        <v>Week 44</v>
      </c>
      <c r="I67" s="156">
        <f>INDEX(E16:G67,MATCH(H67,F16:F67,0),3)</f>
        <v>0</v>
      </c>
      <c r="J67" s="151"/>
      <c r="K67" s="108">
        <f>IF(K66="",IF(N11=$D67,$E16,""),K66+1)</f>
        <v>52</v>
      </c>
      <c r="L67" s="109" t="str">
        <f t="shared" si="0"/>
        <v>Week 52</v>
      </c>
      <c r="M67" s="17"/>
      <c r="N67" s="62" t="str">
        <f>IF(N10="3 weeks (accelerated)",L64,IF(N10="4 weeks",L63,IF(N10="5 weeks",L62,IF(N10="6 weeks",L61,IF(N10="8 weeks",L59,IF(N10="12 weeks",L57,""))))))</f>
        <v>Week 44</v>
      </c>
      <c r="O67" s="156">
        <f>INDEX(K16:M67,MATCH(N67,L16:L67,0),3)</f>
        <v>0</v>
      </c>
      <c r="P67" s="151"/>
      <c r="Q67" s="108">
        <f>IF(Q66="",IF(T11=$D67,$E16,""),Q66+1)</f>
        <v>52</v>
      </c>
      <c r="R67" s="109" t="str">
        <f t="shared" si="5"/>
        <v>Week 52</v>
      </c>
      <c r="S67" s="16"/>
      <c r="T67" s="62" t="str">
        <f>IF(T10="3 weeks (accelerated)",R64,IF(T10="4 weeks",R63,IF(T10="5 weeks",R62,IF(T10="6 weeks",R61,IF(T10="8 weeks",R59,IF(T10="12 weeks",R57,""))))))</f>
        <v>Week 44</v>
      </c>
      <c r="U67" s="156">
        <f>INDEX(Q16:S67,MATCH(T67,R16:R67,0),3)</f>
        <v>0</v>
      </c>
      <c r="V67" s="151"/>
      <c r="W67" s="108">
        <f>IF(W66="",IF(Z11=$D67,$E16,""),W66+1)</f>
        <v>52</v>
      </c>
      <c r="X67" s="109" t="str">
        <f t="shared" si="1"/>
        <v>Week 52</v>
      </c>
      <c r="Y67" s="16"/>
      <c r="Z67" s="62" t="str">
        <f>IF(Z10="3 weeks (accelerated)",X64,IF(Z10="4 weeks",X63,IF(Z10="5 weeks",X62,IF(Z10="6 weeks",X61,IF(Z10="8 weeks",X59,IF(Z10="12 weeks",X57,""))))))</f>
        <v>Week 44</v>
      </c>
      <c r="AA67" s="156">
        <f>INDEX(W16:Y67,MATCH(Z67,X16:X67,0),3)</f>
        <v>0</v>
      </c>
      <c r="AB67" s="151"/>
      <c r="AC67" s="108">
        <f>IF(AC66="",IF(AF11=$D67,$E16,""),AC66+1)</f>
        <v>52</v>
      </c>
      <c r="AD67" s="109" t="str">
        <f t="shared" si="2"/>
        <v>Week 52</v>
      </c>
      <c r="AE67" s="16"/>
      <c r="AF67" s="62" t="str">
        <f>IF(AF10="3 weeks (accelerated)",AD64,IF(AF10="4 weeks",AD63,IF(AF10="5 weeks",AD62,IF(AF10="6 weeks",AD61,IF(AF10="8 weeks",AD59,IF(AF10="12 weeks",AD57,""))))))</f>
        <v>Week 44</v>
      </c>
      <c r="AG67" s="156">
        <f>INDEX(AC16:AE67,MATCH(AF67,AD16:AD67,0),3)</f>
        <v>0</v>
      </c>
      <c r="AH67" s="151"/>
      <c r="AI67" s="1"/>
      <c r="AJ67" s="1"/>
    </row>
    <row r="68" spans="1:36" x14ac:dyDescent="0.25">
      <c r="A68" s="1"/>
      <c r="B68" s="1"/>
      <c r="C68" s="59">
        <f t="shared" si="3"/>
        <v>0</v>
      </c>
      <c r="D68" s="60" t="str">
        <f t="shared" si="6"/>
        <v/>
      </c>
      <c r="E68" s="50">
        <v>53</v>
      </c>
      <c r="F68" s="1"/>
      <c r="G68" s="91"/>
      <c r="H68" s="62" t="str">
        <f>IF(H10="3 weeks (accelerated)",F65,IF(H10="4 weeks",F64,IF(H10="5 weeks",F63,IF(H10="6 weeks",F62,IF(H10="8 weeks",F60,IF(H10="12 weeks",F58,""))))))</f>
        <v>Week 45</v>
      </c>
      <c r="I68" s="156">
        <f>INDEX(E16:G67,MATCH(H68,F16:F67,0),3)</f>
        <v>0</v>
      </c>
      <c r="J68" s="151"/>
      <c r="K68" s="66"/>
      <c r="L68" s="1"/>
      <c r="M68" s="110"/>
      <c r="N68" s="62" t="str">
        <f>IF(N10="3 weeks (accelerated)",L65,IF(N10="4 weeks",L64,IF(N10="5 weeks",L63,IF(N10="6 weeks",L62,IF(N10="8 weeks",L60,IF(N10="12 weeks",L58,""))))))</f>
        <v>Week 45</v>
      </c>
      <c r="O68" s="156">
        <f>INDEX(K16:M67,MATCH(N68,L16:L67,0),3)</f>
        <v>0</v>
      </c>
      <c r="P68" s="151"/>
      <c r="Q68" s="66"/>
      <c r="R68" s="1"/>
      <c r="S68" s="91"/>
      <c r="T68" s="62" t="str">
        <f>IF(T10="3 weeks (accelerated)",R65,IF(T10="4 weeks",R64,IF(T10="5 weeks",R63,IF(T10="6 weeks",R62,IF(T10="8 weeks",R60,IF(T10="12 weeks",R58,""))))))</f>
        <v>Week 45</v>
      </c>
      <c r="U68" s="156">
        <f>INDEX(Q16:S67,MATCH(T68,R16:R67,0),3)</f>
        <v>0</v>
      </c>
      <c r="V68" s="151"/>
      <c r="W68" s="66"/>
      <c r="X68" s="1"/>
      <c r="Y68" s="91"/>
      <c r="Z68" s="62" t="str">
        <f>IF(Z10="3 weeks (accelerated)",X65,IF(Z10="4 weeks",X64,IF(Z10="5 weeks",X63,IF(Z10="6 weeks",X62,IF(Z10="8 weeks",X60,IF(Z10="12 weeks",X58,""))))))</f>
        <v>Week 45</v>
      </c>
      <c r="AA68" s="156">
        <f>INDEX(W16:Y67,MATCH(Z68,X16:X67,0),3)</f>
        <v>0</v>
      </c>
      <c r="AB68" s="151"/>
      <c r="AC68" s="66"/>
      <c r="AD68" s="1"/>
      <c r="AE68" s="91"/>
      <c r="AF68" s="62" t="str">
        <f>IF(AF10="3 weeks (accelerated)",AD65,IF(AF10="4 weeks",AD64,IF(AF10="5 weeks",AD63,IF(AF10="6 weeks",AD62,IF(AF10="8 weeks",AD60,IF(AF10="12 weeks",AD58,""))))))</f>
        <v>Week 45</v>
      </c>
      <c r="AG68" s="156">
        <f>INDEX(AC16:AE67,MATCH(AF68,AD16:AD67,0),3)</f>
        <v>0</v>
      </c>
      <c r="AH68" s="151"/>
      <c r="AI68" s="1"/>
      <c r="AJ68" s="1"/>
    </row>
    <row r="69" spans="1:36" x14ac:dyDescent="0.25">
      <c r="A69" s="1"/>
      <c r="B69" s="1"/>
      <c r="C69" s="59">
        <f t="shared" si="3"/>
        <v>0</v>
      </c>
      <c r="D69" s="60" t="str">
        <f t="shared" si="6"/>
        <v/>
      </c>
      <c r="E69" s="50">
        <v>54</v>
      </c>
      <c r="F69" s="1"/>
      <c r="G69" s="92"/>
      <c r="H69" s="62" t="str">
        <f>IF(H10="3 weeks (accelerated)",F66,IF(H10="4 weeks",F65,IF(H10="5 weeks",F64,IF(H10="6 weeks",F63,IF(H10="8 weeks",F61,IF(H10="12 weeks",F59,""))))))</f>
        <v>Week 46</v>
      </c>
      <c r="I69" s="156">
        <f>INDEX(E16:G67,MATCH(H69,F16:F67,0),3)</f>
        <v>0</v>
      </c>
      <c r="J69" s="151"/>
      <c r="K69" s="66"/>
      <c r="L69" s="1"/>
      <c r="M69" s="97"/>
      <c r="N69" s="62" t="str">
        <f>IF(N10="3 weeks (accelerated)",L66,IF(N10="4 weeks",L65,IF(N10="5 weeks",L64,IF(N10="6 weeks",L63,IF(N10="8 weeks",L61,IF(N10="12 weeks",L59,""))))))</f>
        <v>Week 46</v>
      </c>
      <c r="O69" s="156">
        <f>INDEX(K16:M67,MATCH(N69,L16:L67,0),3)</f>
        <v>0</v>
      </c>
      <c r="P69" s="151"/>
      <c r="Q69" s="66"/>
      <c r="R69" s="1"/>
      <c r="S69" s="92"/>
      <c r="T69" s="62" t="str">
        <f>IF(T10="3 weeks (accelerated)",R66,IF(T10="4 weeks",R65,IF(T10="5 weeks",R64,IF(T10="6 weeks",R63,IF(T10="8 weeks",R61,IF(T10="12 weeks",R59,""))))))</f>
        <v>Week 46</v>
      </c>
      <c r="U69" s="156">
        <f>INDEX(Q16:S67,MATCH(T69,R16:R67,0),3)</f>
        <v>0</v>
      </c>
      <c r="V69" s="151"/>
      <c r="W69" s="66"/>
      <c r="X69" s="1"/>
      <c r="Y69" s="92"/>
      <c r="Z69" s="62" t="str">
        <f>IF(Z10="3 weeks (accelerated)",X66,IF(Z10="4 weeks",X65,IF(Z10="5 weeks",X64,IF(Z10="6 weeks",X63,IF(Z10="8 weeks",X61,IF(Z10="12 weeks",X59,""))))))</f>
        <v>Week 46</v>
      </c>
      <c r="AA69" s="156">
        <f>INDEX(W16:Y67,MATCH(Z69,X16:X67,0),3)</f>
        <v>0</v>
      </c>
      <c r="AB69" s="151"/>
      <c r="AC69" s="66"/>
      <c r="AD69" s="1"/>
      <c r="AE69" s="92"/>
      <c r="AF69" s="62" t="str">
        <f>IF(AF10="3 weeks (accelerated)",AD66,IF(AF10="4 weeks",AD65,IF(AF10="5 weeks",AD64,IF(AF10="6 weeks",AD63,IF(AF10="8 weeks",AD61,IF(AF10="12 weeks",AD59,""))))))</f>
        <v>Week 46</v>
      </c>
      <c r="AG69" s="156">
        <f>INDEX(AC16:AE67,MATCH(AF69,AD16:AD67,0),3)</f>
        <v>0</v>
      </c>
      <c r="AH69" s="151"/>
      <c r="AI69" s="1"/>
      <c r="AJ69" s="1"/>
    </row>
    <row r="70" spans="1:36" x14ac:dyDescent="0.25">
      <c r="A70" s="1"/>
      <c r="B70" s="1"/>
      <c r="C70" s="59">
        <f t="shared" si="3"/>
        <v>0</v>
      </c>
      <c r="D70" s="60" t="str">
        <f t="shared" si="6"/>
        <v/>
      </c>
      <c r="E70" s="50">
        <v>55</v>
      </c>
      <c r="F70" s="1"/>
      <c r="G70" s="92"/>
      <c r="H70" s="62" t="str">
        <f>IF(H10="3 weeks (accelerated)",F67,IF(H10="4 weeks",F66,IF(H10="5 weeks",F65,IF(H10="6 weeks",F64,IF(H10="8 weeks",F62,IF(H10="12 weeks",F60,""))))))</f>
        <v>Week 47</v>
      </c>
      <c r="I70" s="156">
        <f>INDEX(E16:G67,MATCH(H70,F16:F67,0),3)</f>
        <v>0</v>
      </c>
      <c r="J70" s="151"/>
      <c r="K70" s="66"/>
      <c r="L70" s="1"/>
      <c r="M70" s="97"/>
      <c r="N70" s="62" t="str">
        <f>IF(N10="3 weeks (accelerated)",L67,IF(N10="4 weeks",L66,IF(N10="5 weeks",L65,IF(N10="6 weeks",L64,IF(N10="8 weeks",L62,IF(N10="12 weeks",L60,""))))))</f>
        <v>Week 47</v>
      </c>
      <c r="O70" s="156">
        <f>INDEX(K16:M67,MATCH(N70,L16:L67,0),3)</f>
        <v>0</v>
      </c>
      <c r="P70" s="151"/>
      <c r="Q70" s="66"/>
      <c r="R70" s="1"/>
      <c r="S70" s="92"/>
      <c r="T70" s="62" t="str">
        <f>IF(T10="3 weeks (accelerated)",R67,IF(T10="4 weeks",R66,IF(T10="5 weeks",R65,IF(T10="6 weeks",R64,IF(T10="8 weeks",R62,IF(T10="12 weeks",R60,""))))))</f>
        <v>Week 47</v>
      </c>
      <c r="U70" s="156">
        <f>INDEX(Q16:S67,MATCH(T70,R16:R67,0),3)</f>
        <v>0</v>
      </c>
      <c r="V70" s="151"/>
      <c r="W70" s="66"/>
      <c r="X70" s="1"/>
      <c r="Y70" s="92"/>
      <c r="Z70" s="62" t="str">
        <f>IF(Z10="3 weeks (accelerated)",X67,IF(Z10="4 weeks",X66,IF(Z10="5 weeks",X65,IF(Z10="6 weeks",X64,IF(Z10="8 weeks",X62,IF(Z10="12 weeks",X60,""))))))</f>
        <v>Week 47</v>
      </c>
      <c r="AA70" s="156">
        <f>INDEX(W16:Y67,MATCH(Z70,X16:X67,0),3)</f>
        <v>0</v>
      </c>
      <c r="AB70" s="151"/>
      <c r="AC70" s="66"/>
      <c r="AD70" s="1"/>
      <c r="AE70" s="92"/>
      <c r="AF70" s="62" t="str">
        <f>IF(AF10="3 weeks (accelerated)",AD67,IF(AF10="4 weeks",AD66,IF(AF10="5 weeks",AD65,IF(AF10="6 weeks",AD64,IF(AF10="8 weeks",AD62,IF(AF10="12 weeks",AD60,""))))))</f>
        <v>Week 47</v>
      </c>
      <c r="AG70" s="156">
        <f>INDEX(AC16:AE67,MATCH(AF70,AD16:AD67,0),3)</f>
        <v>0</v>
      </c>
      <c r="AH70" s="151"/>
      <c r="AI70" s="1"/>
      <c r="AJ70" s="1"/>
    </row>
    <row r="71" spans="1:36" x14ac:dyDescent="0.25">
      <c r="A71" s="1"/>
      <c r="B71" s="1"/>
      <c r="C71" s="59">
        <f t="shared" si="3"/>
        <v>0</v>
      </c>
      <c r="D71" s="60" t="str">
        <f t="shared" si="6"/>
        <v/>
      </c>
      <c r="E71" s="50">
        <v>56</v>
      </c>
      <c r="F71" s="1"/>
      <c r="G71" s="92"/>
      <c r="H71" s="62" t="str">
        <f>IF(H10="3 weeks (accelerated)","",IF(H10="4 weeks",F67,IF(H10="5 weeks",F66,IF(H10="6 weeks",F65,IF(H10="8 weeks",F63,IF(H10="12 weeks",F61,""))))))</f>
        <v>Week 48</v>
      </c>
      <c r="I71" s="156">
        <f>IF(H71="","",INDEX(E16:G67,MATCH(H71,F16:F67,0),3))</f>
        <v>0</v>
      </c>
      <c r="J71" s="151"/>
      <c r="K71" s="66"/>
      <c r="L71" s="1"/>
      <c r="M71" s="97"/>
      <c r="N71" s="62" t="str">
        <f>IF(N10="3 weeks (accelerated)","",IF(N10="4 weeks",L67,IF(N10="5 weeks",L66,IF(N10="6 weeks",L65,IF(N10="8 weeks",L63,IF(N10="12 weeks",L61,""))))))</f>
        <v>Week 48</v>
      </c>
      <c r="O71" s="156">
        <f>IF(N71="","",INDEX(K16:M67,MATCH(N71,L16:L67,0),3))</f>
        <v>0</v>
      </c>
      <c r="P71" s="151"/>
      <c r="Q71" s="66"/>
      <c r="R71" s="1"/>
      <c r="S71" s="92"/>
      <c r="T71" s="62" t="str">
        <f>IF(T10="3 weeks (accelerated)","",IF(T10="4 weeks",R67,IF(T10="5 weeks",R66,IF(T10="6 weeks",R65,IF(T10="8 weeks",R63,IF(T10="12 weeks",R61,""))))))</f>
        <v>Week 48</v>
      </c>
      <c r="U71" s="156">
        <f>IF(T71="","",INDEX(Q16:S67,MATCH(T71,R16:R67,0),3))</f>
        <v>0</v>
      </c>
      <c r="V71" s="151"/>
      <c r="W71" s="66"/>
      <c r="X71" s="1"/>
      <c r="Y71" s="92"/>
      <c r="Z71" s="62" t="str">
        <f>IF(Z10="3 weeks (accelerated)","",IF(Z10="4 weeks",X67,IF(Z10="5 weeks",X66,IF(Z10="6 weeks",X65,IF(Z10="8 weeks",X63,IF(Z10="12 weeks",X61,""))))))</f>
        <v>Week 48</v>
      </c>
      <c r="AA71" s="156">
        <f>IF(Z71="","",INDEX(W16:Y67,MATCH(Z71,X16:X67,0),3))</f>
        <v>0</v>
      </c>
      <c r="AB71" s="151"/>
      <c r="AC71" s="66"/>
      <c r="AD71" s="1"/>
      <c r="AE71" s="92"/>
      <c r="AF71" s="62" t="str">
        <f>IF(AF10="3 weeks (accelerated)","",IF(AF10="4 weeks",AD67,IF(AF10="5 weeks",AD66,IF(AF10="6 weeks",AD65,IF(AF10="8 weeks",AD63,IF(AF10="12 weeks",AD61,""))))))</f>
        <v>Week 48</v>
      </c>
      <c r="AG71" s="156">
        <f>IF(AF71="","",INDEX(AC16:AE67,MATCH(AF71,AD16:AD67,0),3))</f>
        <v>0</v>
      </c>
      <c r="AH71" s="151"/>
      <c r="AI71" s="1"/>
      <c r="AJ71" s="1"/>
    </row>
    <row r="72" spans="1:36" x14ac:dyDescent="0.25">
      <c r="A72" s="1"/>
      <c r="B72" s="1"/>
      <c r="C72" s="59">
        <f>SUM(G72,I72:J72,M72,O72:P72,S72,U72:V72,Y72,AA72:AB72,AE72,AG72:AH72)</f>
        <v>0</v>
      </c>
      <c r="D72" s="60" t="str">
        <f t="shared" si="6"/>
        <v/>
      </c>
      <c r="E72" s="50">
        <v>57</v>
      </c>
      <c r="F72" s="1"/>
      <c r="G72" s="92"/>
      <c r="H72" s="65" t="str">
        <f>IF(H10="3 weeks (accelerated)","",IF(H10="4 weeks","",IF(H10="5 weeks",F67,IF(H10="6 weeks",F66,IF(H10="8 weeks",F64,IF(H10="12 weeks",F62,""))))))</f>
        <v>Week 49</v>
      </c>
      <c r="I72" s="156">
        <f>IF(H72="","",INDEX(E16:G67,MATCH(H72,F16:F67,0),3))</f>
        <v>0</v>
      </c>
      <c r="J72" s="151"/>
      <c r="K72" s="66"/>
      <c r="L72" s="1"/>
      <c r="M72" s="97"/>
      <c r="N72" s="62" t="str">
        <f>IF(N10="3 weeks (accelerated)","",IF(N10="4 weeks","",IF(N10="5 weeks",L67,IF(N10="6 weeks",L66,IF(N10="8 weeks",L64,IF(N10="12 weeks",L62,""))))))</f>
        <v>Week 49</v>
      </c>
      <c r="O72" s="156">
        <f>IF(N72="","",INDEX(K16:M67,MATCH(N72,L16:L67,0),3))</f>
        <v>0</v>
      </c>
      <c r="P72" s="151"/>
      <c r="Q72" s="66"/>
      <c r="R72" s="1"/>
      <c r="S72" s="92"/>
      <c r="T72" s="62" t="str">
        <f>IF(T10="3 weeks (accelerated)","",IF(T10="4 weeks","",IF(T10="5 weeks",R67,IF(T10="6 weeks",R66,IF(T10="8 weeks",R64,IF(T10="12 weeks",R62,""))))))</f>
        <v>Week 49</v>
      </c>
      <c r="U72" s="156">
        <f>IF(T72="","",INDEX(Q16:S67,MATCH(T72,R16:R67,0),3))</f>
        <v>0</v>
      </c>
      <c r="V72" s="151"/>
      <c r="W72" s="66"/>
      <c r="X72" s="1"/>
      <c r="Y72" s="92"/>
      <c r="Z72" s="62" t="str">
        <f>IF(Z10="3 weeks (accelerated)","",IF(Z10="4 weeks","",IF(Z10="5 weeks",X67,IF(Z10="6 weeks",X66,IF(Z10="8 weeks",X64,IF(Z10="12 weeks",X62,""))))))</f>
        <v>Week 49</v>
      </c>
      <c r="AA72" s="156">
        <f>IF(Z72="","",INDEX(W16:Y67,MATCH(Z72,X16:X67,0),3))</f>
        <v>0</v>
      </c>
      <c r="AB72" s="151"/>
      <c r="AC72" s="66"/>
      <c r="AD72" s="1"/>
      <c r="AE72" s="92"/>
      <c r="AF72" s="62" t="str">
        <f>IF(AF10="3 weeks (accelerated)","",IF(AF10="4 weeks","",IF(AF10="5 weeks",AD67,IF(AF10="6 weeks",AD66,IF(AF10="8 weeks",AD64,IF(AF10="12 weeks",AD62,""))))))</f>
        <v>Week 49</v>
      </c>
      <c r="AG72" s="156">
        <f>IF(AF72="","",INDEX(AC16:AE67,MATCH(AF72,AD16:AD67,0),3))</f>
        <v>0</v>
      </c>
      <c r="AH72" s="151"/>
      <c r="AI72" s="1"/>
      <c r="AJ72" s="1"/>
    </row>
    <row r="73" spans="1:36" x14ac:dyDescent="0.25">
      <c r="A73" s="1"/>
      <c r="B73" s="1"/>
      <c r="C73" s="59">
        <f t="shared" si="3"/>
        <v>0</v>
      </c>
      <c r="D73" s="60" t="str">
        <f t="shared" si="6"/>
        <v/>
      </c>
      <c r="E73" s="50">
        <v>58</v>
      </c>
      <c r="F73" s="1"/>
      <c r="G73" s="92"/>
      <c r="H73" s="65" t="str">
        <f>IF(H10="3 weeks (accelerated)","",IF(H10="4 weeks","",IF(H10="5 weeks","",IF(H10="6 weeks",F67,IF(H10="8 weeks",F65,IF(H10="12 weeks",F63,""))))))</f>
        <v>Week 50</v>
      </c>
      <c r="I73" s="156">
        <f>IF(H73="","",INDEX(E16:G67,MATCH(H73,F16:F67,0),3))</f>
        <v>0</v>
      </c>
      <c r="J73" s="151"/>
      <c r="K73" s="66"/>
      <c r="L73" s="1"/>
      <c r="M73" s="97"/>
      <c r="N73" s="171" t="str">
        <f>IF(N10="3 weeks (accelerated)","",IF(N10="4 weeks","",IF(N10="5 weeks","",IF(N10="6 weeks",L67,IF(N10="8 weeks",L65,IF(N10="12 weeks",L63,""))))))</f>
        <v>Week 50</v>
      </c>
      <c r="O73" s="156">
        <f>IF(N73="","",INDEX(K16:M67,MATCH(N73,L16:L67,0),3))</f>
        <v>0</v>
      </c>
      <c r="P73" s="151"/>
      <c r="Q73" s="66"/>
      <c r="R73" s="1"/>
      <c r="S73" s="92"/>
      <c r="T73" s="65" t="str">
        <f>IF(T10="3 weeks (accelerated)","",IF(T10="4 weeks","",IF(T10="5 weeks","",IF(T10="6 weeks",R67,IF(T10="8 weeks",R65,IF(T10="12 weeks",R63,""))))))</f>
        <v>Week 50</v>
      </c>
      <c r="U73" s="156">
        <f>IF(T73="","",INDEX(Q16:S67,MATCH(T73,R16:R67,0),3))</f>
        <v>0</v>
      </c>
      <c r="V73" s="151"/>
      <c r="W73" s="66"/>
      <c r="X73" s="1"/>
      <c r="Y73" s="92"/>
      <c r="Z73" s="65" t="str">
        <f>IF(Z10="3 weeks (accelerated)","",IF(Z10="4 weeks","",IF(Z10="5 weeks","",IF(Z10="6 weeks",X67,IF(Z10="8 weeks",X65,IF(Z10="12 weeks",X63,""))))))</f>
        <v>Week 50</v>
      </c>
      <c r="AA73" s="156">
        <f t="shared" ref="AA73:AA75" si="7">IF(Z73="","",INDEX(W17:Y68,MATCH(Z73,X17:X68,0),3))</f>
        <v>0</v>
      </c>
      <c r="AB73" s="151"/>
      <c r="AC73" s="66"/>
      <c r="AD73" s="1"/>
      <c r="AE73" s="92"/>
      <c r="AF73" s="182" t="str">
        <f>IF(AF10="3 weeks (accelerated)","",IF(AF10="4 weeks","",IF(AF10="5 weeks","",IF(AF10="6 weeks",AD67,IF(AF10="8 weeks",AD65,IF(AF10="12 weeks",AD63,""))))))</f>
        <v>Week 50</v>
      </c>
      <c r="AG73" s="156">
        <f>IF(AF73="","",INDEX(AC16:AE67,MATCH(AF73,AD16:AD67,0),3))</f>
        <v>0</v>
      </c>
      <c r="AH73" s="151"/>
      <c r="AI73" s="1"/>
      <c r="AJ73" s="1"/>
    </row>
    <row r="74" spans="1:36" x14ac:dyDescent="0.25">
      <c r="A74" s="1"/>
      <c r="B74" s="1"/>
      <c r="C74" s="59">
        <f t="shared" si="3"/>
        <v>0</v>
      </c>
      <c r="D74" s="60" t="str">
        <f t="shared" si="6"/>
        <v/>
      </c>
      <c r="E74" s="50">
        <v>59</v>
      </c>
      <c r="F74" s="1"/>
      <c r="G74" s="92"/>
      <c r="H74" s="65" t="str">
        <f>IF(H10="3 weeks (accelerated)","",IF(H10="4 weeks","",IF(H10="5 weeks","",IF(H10="6 weeks","",IF(H10="8 weeks",F66,IF(H10="12 weeks",F64,""))))))</f>
        <v>Week 51</v>
      </c>
      <c r="I74" s="156">
        <f t="shared" ref="I74:I75" si="8">IF(H74="","",INDEX(E17:G68,MATCH(H74,F17:F68,0),3))</f>
        <v>0</v>
      </c>
      <c r="J74" s="151"/>
      <c r="K74" s="66"/>
      <c r="L74" s="1"/>
      <c r="M74" s="97"/>
      <c r="N74" s="171" t="str">
        <f>IF(N10="4 weeks","",IF(N10="5 weeks","",IF(N10="6 weeks","",IF(N10="6 weeks",L67,IF(N10="8 weeks",L66,IF(N10="12 weeks",L63,""))))))</f>
        <v>Week 51</v>
      </c>
      <c r="O74" s="156">
        <f t="shared" ref="O74:O78" si="9">IF(N74="","",INDEX(K17:M68,MATCH(N74,L17:L68,0),3))</f>
        <v>0</v>
      </c>
      <c r="P74" s="151"/>
      <c r="Q74" s="66"/>
      <c r="R74" s="1"/>
      <c r="S74" s="92"/>
      <c r="T74" s="182" t="str">
        <f>IF(T10="4 weeks","",IF(T10="5 weeks","",IF(T10="6 weeks","",IF(T10="6 weeks",R67,IF(T10="8 weeks",R66,IF(T10="12 weeks",R63,""))))))</f>
        <v>Week 51</v>
      </c>
      <c r="U74" s="156">
        <f t="shared" ref="U74:U75" si="10">IF(T74="","",INDEX(Q17:S68,MATCH(T74,R17:R68,0),3))</f>
        <v>0</v>
      </c>
      <c r="V74" s="151"/>
      <c r="W74" s="66"/>
      <c r="X74" s="1"/>
      <c r="Y74" s="92"/>
      <c r="Z74" s="182" t="str">
        <f>IF(Z10="4 weeks","",IF(Z10="5 weeks","",IF(Z10="6 weeks","",IF(Z10="6 weeks",X67,IF(Z10="8 weeks",X66,IF(Z10="12 weeks",X63,""))))))</f>
        <v>Week 51</v>
      </c>
      <c r="AA74" s="156">
        <f t="shared" si="7"/>
        <v>0</v>
      </c>
      <c r="AB74" s="151"/>
      <c r="AC74" s="66"/>
      <c r="AD74" s="1"/>
      <c r="AE74" s="92"/>
      <c r="AF74" s="182" t="str">
        <f>IF(AF10="4 weeks","",IF(AF10="5 weeks","",IF(AF10="6 weeks","",IF(AF10="6 weeks",AD67,IF(AF10="8 weeks",AD66,IF(AF10="12 weeks",AD63,""))))))</f>
        <v>Week 51</v>
      </c>
      <c r="AG74" s="156">
        <f t="shared" ref="AG74:AG75" si="11">IF(AF74="","",INDEX(AC17:AE68,MATCH(AF74,AD17:AD68,0),3))</f>
        <v>0</v>
      </c>
      <c r="AH74" s="151"/>
      <c r="AI74" s="1"/>
      <c r="AJ74" s="1"/>
    </row>
    <row r="75" spans="1:36" ht="15.75" thickBot="1" x14ac:dyDescent="0.3">
      <c r="A75" s="1"/>
      <c r="B75" s="1"/>
      <c r="C75" s="68">
        <f t="shared" si="3"/>
        <v>0</v>
      </c>
      <c r="D75" s="69" t="str">
        <f t="shared" si="6"/>
        <v/>
      </c>
      <c r="E75" s="50">
        <v>60</v>
      </c>
      <c r="F75" s="1"/>
      <c r="G75" s="92"/>
      <c r="H75" s="70" t="str">
        <f>IF(H10="4 weeks","",IF(H10="5 weeks","",IF(H10="6 weeks","",IF(H10="6 weeks","",IF(H10="8 weeks",F67,IF(H10="12 weeks",F64,""))))))</f>
        <v>Week 52</v>
      </c>
      <c r="I75" s="156">
        <f t="shared" si="8"/>
        <v>0</v>
      </c>
      <c r="J75" s="170"/>
      <c r="K75" s="66"/>
      <c r="L75" s="1"/>
      <c r="M75" s="97"/>
      <c r="N75" s="172" t="str">
        <f>IF(N10="4 weeks","",IF(N10="5 weeks","",IF(N10="6 weeks","",IF(N10="6 weeks","",IF(N10="8 weeks",L67,IF(N10="12 weeks",L64,""))))))</f>
        <v>Week 52</v>
      </c>
      <c r="O75" s="157">
        <f t="shared" si="9"/>
        <v>0</v>
      </c>
      <c r="P75" s="170"/>
      <c r="Q75" s="66"/>
      <c r="R75" s="1"/>
      <c r="S75" s="92"/>
      <c r="T75" s="183" t="str">
        <f>IF(T10="4 weeks","",IF(T10="5 weeks","",IF(T10="6 weeks","",IF(T10="6 weeks","",IF(T10="8 weeks",R67,IF(T10="12 weeks",R64,""))))))</f>
        <v>Week 52</v>
      </c>
      <c r="U75" s="157">
        <f t="shared" si="10"/>
        <v>0</v>
      </c>
      <c r="V75" s="170"/>
      <c r="W75" s="66"/>
      <c r="X75" s="1"/>
      <c r="Y75" s="92"/>
      <c r="Z75" s="183" t="str">
        <f>IF(Z10="4 weeks","",IF(Z10="5 weeks","",IF(Z10="6 weeks","",IF(Z10="6 weeks","",IF(Z10="8 weeks",X67,IF(Z10="12 weeks",X64,""))))))</f>
        <v>Week 52</v>
      </c>
      <c r="AA75" s="157">
        <f t="shared" si="7"/>
        <v>0</v>
      </c>
      <c r="AB75" s="170"/>
      <c r="AC75" s="66"/>
      <c r="AD75" s="1"/>
      <c r="AE75" s="92"/>
      <c r="AF75" s="183" t="str">
        <f>IF(AF10="4 weeks","",IF(AF10="5 weeks","",IF(AF10="6 weeks","",IF(AF10="6 weeks","",IF(AF10="8 weeks",AD67,IF(AF10="12 weeks",AD64,""))))))</f>
        <v>Week 52</v>
      </c>
      <c r="AG75" s="157">
        <f t="shared" si="11"/>
        <v>0</v>
      </c>
      <c r="AH75" s="181"/>
      <c r="AI75" s="1"/>
      <c r="AJ75" s="1"/>
    </row>
    <row r="76" spans="1:36" ht="15.75" hidden="1" thickBot="1" x14ac:dyDescent="0.3">
      <c r="A76" s="1"/>
      <c r="B76" s="1"/>
      <c r="C76" s="93">
        <f t="shared" ref="C76:C78" si="12">SUM(J76+P76+V76)</f>
        <v>0</v>
      </c>
      <c r="D76" s="94" t="str">
        <f t="shared" si="6"/>
        <v/>
      </c>
      <c r="E76" s="50">
        <v>61</v>
      </c>
      <c r="F76" s="1"/>
      <c r="G76" s="92"/>
      <c r="H76" s="191" t="str">
        <f t="shared" ref="H76:H78" si="13">IF(H12="3 weeks (accelerated)","",IF(H12="4 weeks","",IF(H12="5 weeks","",IF(H12="6 weeks","",IF(H12="8 weeks",F68,IF(H12="12 weeks",F66,""))))))</f>
        <v/>
      </c>
      <c r="I76" s="112"/>
      <c r="J76" s="96">
        <f>IF(H75="",0,INDEX(F16:G67,MATCH(H75,F16:F67,0),2))</f>
        <v>0</v>
      </c>
      <c r="K76" s="66"/>
      <c r="L76" s="1"/>
      <c r="M76" s="97"/>
      <c r="N76" s="95" t="str">
        <f>IF(N10="4 weeks","",IF(N10="5 weeks","",IF(N10="6 weeks","",IF(N10="6 weeks","",IF(N10="8 weeks","",IF(N10="12 weeks",L65,""))))))</f>
        <v/>
      </c>
      <c r="O76" s="187" t="str">
        <f t="shared" si="9"/>
        <v/>
      </c>
      <c r="P76" s="96">
        <f>IF(N76="",0,INDEX(L16:M71,MATCH(N76,L16:L67,0),2))</f>
        <v>0</v>
      </c>
      <c r="Q76" s="66"/>
      <c r="R76" s="1"/>
      <c r="S76" s="92"/>
      <c r="T76" s="95" t="str">
        <f>IF(T10="4 weeks","",IF(T10="5 weeks","",IF(T10="6 weeks","",IF(T10="6 weeks","",IF(T10="8 weeks","",IF(T10="12 weeks",R65,""))))))</f>
        <v/>
      </c>
      <c r="U76" s="112"/>
      <c r="V76" s="96">
        <f>IF(T76="",0,INDEX(R16:S71,MATCH(T76,R16:R67,0),2))</f>
        <v>0</v>
      </c>
      <c r="W76" s="66"/>
      <c r="X76" s="1"/>
      <c r="Y76" s="92"/>
      <c r="Z76" s="95" t="str">
        <f>IF(Z10="4 weeks","",IF(Z10="5 weeks","",IF(Z10="6 weeks","",IF(Z10="6 weeks","",IF(Z10="8 weeks","",IF(Z10="12 weeks",X65,""))))))</f>
        <v/>
      </c>
      <c r="AA76" s="120"/>
      <c r="AB76" s="96">
        <f>IF(Z76="",0,INDEX(X16:Y71,MATCH(Z76,X16:X67,0),2))</f>
        <v>0</v>
      </c>
      <c r="AC76" s="66"/>
      <c r="AD76" s="1"/>
      <c r="AE76" s="92"/>
      <c r="AF76" s="95" t="str">
        <f>IF(AF10="4 weeks","",IF(AF10="5 weeks","",IF(AF10="6 weeks","",IF(AF10="6 weeks","",IF(AF10="8 weeks","",IF(AF10="12 weeks",AD65,""))))))</f>
        <v/>
      </c>
      <c r="AG76" s="112"/>
      <c r="AH76" s="96">
        <f>IF(AF76="",0,INDEX(AD16:AE71,MATCH(AF76,AD16:AD67,0),2))</f>
        <v>0</v>
      </c>
      <c r="AI76" s="1"/>
      <c r="AJ76" s="1"/>
    </row>
    <row r="77" spans="1:36" ht="15.75" hidden="1" thickBot="1" x14ac:dyDescent="0.3">
      <c r="A77" s="1"/>
      <c r="B77" s="1"/>
      <c r="C77" s="93">
        <f t="shared" si="12"/>
        <v>0</v>
      </c>
      <c r="D77" s="94" t="str">
        <f t="shared" si="6"/>
        <v/>
      </c>
      <c r="E77" s="50">
        <v>62</v>
      </c>
      <c r="F77" s="67"/>
      <c r="G77" s="92"/>
      <c r="H77" s="70" t="str">
        <f t="shared" si="13"/>
        <v/>
      </c>
      <c r="I77" s="112"/>
      <c r="J77" s="96">
        <f>IF(H76="",0,INDEX(F16:G67,MATCH(H76,F16:F67,0),2))</f>
        <v>0</v>
      </c>
      <c r="K77" s="66"/>
      <c r="L77" s="1"/>
      <c r="M77" s="97"/>
      <c r="N77" s="95" t="str">
        <f>IF(N10="4 weeks","",IF(N10="5 weeks","",IF(N10="6 weeks","",IF(N10="6 weeks","",IF(N10="8 weeks","",IF(N10="12 weeks",L66,""))))))</f>
        <v/>
      </c>
      <c r="O77" s="156" t="str">
        <f t="shared" si="9"/>
        <v/>
      </c>
      <c r="P77" s="96">
        <f>IF(N77="",0,INDEX(L16:M72,MATCH(N77,L16:L67,0),2))</f>
        <v>0</v>
      </c>
      <c r="Q77" s="66"/>
      <c r="R77" s="1"/>
      <c r="S77" s="92"/>
      <c r="T77" s="95" t="str">
        <f>IF(T10="4 weeks","",IF(T10="5 weeks","",IF(T10="6 weeks","",IF(T10="6 weeks","",IF(T10="8 weeks","",IF(T10="12 weeks",R66,""))))))</f>
        <v/>
      </c>
      <c r="U77" s="112"/>
      <c r="V77" s="96">
        <f>IF(T77="",0,INDEX(R16:S72,MATCH(T77,R16:R67,0),2))</f>
        <v>0</v>
      </c>
      <c r="W77" s="66"/>
      <c r="X77" s="1"/>
      <c r="Y77" s="92"/>
      <c r="Z77" s="95" t="str">
        <f>IF(Z10="4 weeks","",IF(Z10="5 weeks","",IF(Z10="6 weeks","",IF(Z10="6 weeks","",IF(Z10="8 weeks","",IF(Z10="12 weeks",X66,""))))))</f>
        <v/>
      </c>
      <c r="AA77" s="120"/>
      <c r="AB77" s="96">
        <f>IF(Z77="",0,INDEX(X16:Y72,MATCH(Z77,X16:X67,0),2))</f>
        <v>0</v>
      </c>
      <c r="AC77" s="66"/>
      <c r="AD77" s="1"/>
      <c r="AE77" s="92"/>
      <c r="AF77" s="95" t="str">
        <f>IF(AF10="4 weeks","",IF(AF10="5 weeks","",IF(AF10="6 weeks","",IF(AF10="6 weeks","",IF(AF10="8 weeks","",IF(AF10="12 weeks",AD66,""))))))</f>
        <v/>
      </c>
      <c r="AG77" s="112"/>
      <c r="AH77" s="96">
        <f>IF(AF77="",0,INDEX(AD16:AE72,MATCH(AF77,AD16:AD67,0),2))</f>
        <v>0</v>
      </c>
      <c r="AI77" s="1"/>
      <c r="AJ77" s="1"/>
    </row>
    <row r="78" spans="1:36" ht="15.75" hidden="1" thickBot="1" x14ac:dyDescent="0.3">
      <c r="A78" s="1"/>
      <c r="B78" s="1"/>
      <c r="C78" s="98">
        <f t="shared" si="12"/>
        <v>0</v>
      </c>
      <c r="D78" s="99" t="str">
        <f t="shared" si="6"/>
        <v/>
      </c>
      <c r="E78" s="50">
        <v>63</v>
      </c>
      <c r="F78" s="1"/>
      <c r="G78" s="92"/>
      <c r="H78" s="70" t="str">
        <f t="shared" si="13"/>
        <v/>
      </c>
      <c r="I78" s="113"/>
      <c r="J78" s="101">
        <f>IF(H77="",0,INDEX(F16:G67,MATCH(H77,F16:F67,0),2))</f>
        <v>0</v>
      </c>
      <c r="K78" s="72"/>
      <c r="L78" s="1"/>
      <c r="M78" s="97"/>
      <c r="N78" s="102" t="str">
        <f>IF(N10="4 weeks","",IF(N10="5 weeks","",IF(N10="6 weeks","",IF(N10="6 weeks","",IF(N10="8 weeks","",IF(N10="12 weeks",L67,""))))))</f>
        <v/>
      </c>
      <c r="O78" s="156" t="str">
        <f t="shared" si="9"/>
        <v/>
      </c>
      <c r="P78" s="101">
        <f>IF(N78="",0,INDEX(L16:M73,MATCH(N78,L16:L67,0),2))</f>
        <v>0</v>
      </c>
      <c r="Q78" s="72"/>
      <c r="R78" s="1"/>
      <c r="S78" s="92"/>
      <c r="T78" s="102" t="str">
        <f>IF(T10="4 weeks","",IF(T10="5 weeks","",IF(T10="6 weeks","",IF(T10="6 weeks","",IF(T10="8 weeks","",IF(T10="12 weeks",R67,""))))))</f>
        <v/>
      </c>
      <c r="U78" s="113"/>
      <c r="V78" s="101">
        <f>IF(T78="",0,INDEX(R16:S73,MATCH(T78,R16:R67,0),2))</f>
        <v>0</v>
      </c>
      <c r="W78" s="72"/>
      <c r="X78" s="1"/>
      <c r="Y78" s="92"/>
      <c r="Z78" s="102" t="str">
        <f>IF(Z10="4 weeks","",IF(Z10="5 weeks","",IF(Z10="6 weeks","",IF(Z10="6 weeks","",IF(Z10="8 weeks","",IF(Z10="12 weeks",X67,""))))))</f>
        <v/>
      </c>
      <c r="AA78" s="121"/>
      <c r="AB78" s="101">
        <f>IF(Z78="",0,INDEX(X16:Y73,MATCH(Z78,X16:X67,0),2))</f>
        <v>0</v>
      </c>
      <c r="AC78" s="72"/>
      <c r="AD78" s="1"/>
      <c r="AE78" s="92"/>
      <c r="AF78" s="102" t="str">
        <f>IF(AF10="4 weeks","",IF(AF10="5 weeks","",IF(AF10="6 weeks","",IF(AF10="6 weeks","",IF(AF10="8 weeks","",IF(AF10="12 weeks",AD67,""))))))</f>
        <v/>
      </c>
      <c r="AG78" s="113"/>
      <c r="AH78" s="101">
        <f>IF(AF78="",0,INDEX(AD16:AE73,MATCH(AF78,AD16:AD67,0),2))</f>
        <v>0</v>
      </c>
      <c r="AI78" s="1"/>
      <c r="AJ78" s="1"/>
    </row>
    <row r="79" spans="1:36" x14ac:dyDescent="0.25">
      <c r="A79" s="1"/>
      <c r="B79" s="1"/>
      <c r="C79" s="103"/>
      <c r="D79" s="103"/>
      <c r="E79" s="1"/>
      <c r="F79" s="1"/>
      <c r="G79" s="1"/>
      <c r="H79" s="1"/>
      <c r="I79" s="103"/>
      <c r="J79" s="104"/>
      <c r="K79" s="74"/>
      <c r="L79" s="74"/>
      <c r="M79" s="1"/>
      <c r="N79" s="1"/>
      <c r="O79" s="103"/>
      <c r="P79" s="103"/>
      <c r="Q79" s="1"/>
      <c r="R79" s="1"/>
      <c r="S79" s="1"/>
      <c r="T79" s="1"/>
      <c r="U79" s="103"/>
      <c r="V79" s="103"/>
      <c r="W79" s="1"/>
      <c r="X79" s="1"/>
      <c r="Y79" s="1"/>
      <c r="Z79" s="1"/>
      <c r="AA79" s="1"/>
      <c r="AB79" s="103"/>
      <c r="AC79" s="1"/>
      <c r="AD79" s="1"/>
      <c r="AE79" s="1"/>
      <c r="AF79" s="1"/>
      <c r="AG79" s="103"/>
      <c r="AH79" s="103"/>
      <c r="AI79" s="1"/>
      <c r="AJ79" s="1"/>
    </row>
    <row r="80" spans="1:36" x14ac:dyDescent="0.25">
      <c r="A80" s="1"/>
      <c r="B80" s="1"/>
      <c r="C80" s="1"/>
      <c r="D80" s="1"/>
      <c r="E80" s="1"/>
      <c r="F80" s="1"/>
      <c r="G80" s="1"/>
      <c r="H80" s="1"/>
      <c r="I80" s="1"/>
      <c r="J80" s="73"/>
      <c r="K80" s="74"/>
      <c r="L80" s="74"/>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74"/>
      <c r="L81" s="74"/>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74"/>
      <c r="L82" s="74"/>
      <c r="M82" s="1"/>
      <c r="N82" s="1"/>
      <c r="O82" s="1"/>
      <c r="P82" s="1"/>
      <c r="Q82" s="1"/>
      <c r="R82" s="1"/>
      <c r="S82" s="1"/>
      <c r="T82" s="1"/>
      <c r="U82" s="1"/>
      <c r="V82" s="1"/>
      <c r="W82" s="1"/>
      <c r="X82" s="1"/>
      <c r="Y82" s="1"/>
      <c r="Z82" s="1"/>
      <c r="AA82" s="1"/>
      <c r="AB82" s="1"/>
      <c r="AC82" s="1"/>
      <c r="AD82" s="1"/>
      <c r="AE82" s="1"/>
      <c r="AF82" s="1"/>
      <c r="AG82" s="1"/>
      <c r="AH82" s="1"/>
      <c r="AI82" s="1"/>
      <c r="AJ82" s="1"/>
    </row>
  </sheetData>
  <sheetProtection algorithmName="SHA-512" hashValue="5tSRxpCyLwQ1n9SQcHm8jn3iAn9THe0VSohNAgfqHLVaVLHmKWAwt9h2nG/zTUT0MKHjQs2UY1Ubrt7zw2USuQ==" saltValue="lgY+1ePAP7KwAltDWbk3vw==" spinCount="100000" sheet="1" objects="1" scenarios="1"/>
  <mergeCells count="49">
    <mergeCell ref="AD14:AH14"/>
    <mergeCell ref="C14:C15"/>
    <mergeCell ref="D14:D15"/>
    <mergeCell ref="F14:J14"/>
    <mergeCell ref="L14:P14"/>
    <mergeCell ref="R14:V14"/>
    <mergeCell ref="X14:AB14"/>
    <mergeCell ref="F11:G11"/>
    <mergeCell ref="L11:M11"/>
    <mergeCell ref="R11:S11"/>
    <mergeCell ref="X11:Y11"/>
    <mergeCell ref="AD11:AE11"/>
    <mergeCell ref="F12:J13"/>
    <mergeCell ref="L12:P13"/>
    <mergeCell ref="R12:V13"/>
    <mergeCell ref="X12:AB13"/>
    <mergeCell ref="AD12:AH13"/>
    <mergeCell ref="F9:G9"/>
    <mergeCell ref="L9:M9"/>
    <mergeCell ref="R9:S9"/>
    <mergeCell ref="X9:Y9"/>
    <mergeCell ref="AD9:AE9"/>
    <mergeCell ref="F10:G10"/>
    <mergeCell ref="L10:M10"/>
    <mergeCell ref="R10:S10"/>
    <mergeCell ref="X10:Y10"/>
    <mergeCell ref="AD10:AE10"/>
    <mergeCell ref="G7:H7"/>
    <mergeCell ref="M7:N7"/>
    <mergeCell ref="S7:T7"/>
    <mergeCell ref="Y7:Z7"/>
    <mergeCell ref="AE7:AF7"/>
    <mergeCell ref="F8:G8"/>
    <mergeCell ref="L8:M8"/>
    <mergeCell ref="R8:S8"/>
    <mergeCell ref="X8:Y8"/>
    <mergeCell ref="AD8:AE8"/>
    <mergeCell ref="AD5:AH5"/>
    <mergeCell ref="F6:J6"/>
    <mergeCell ref="L6:P6"/>
    <mergeCell ref="R6:V6"/>
    <mergeCell ref="X6:AB6"/>
    <mergeCell ref="AD6:AH6"/>
    <mergeCell ref="X5:AB5"/>
    <mergeCell ref="C1:H2"/>
    <mergeCell ref="F4:V4"/>
    <mergeCell ref="F5:J5"/>
    <mergeCell ref="L5:P5"/>
    <mergeCell ref="R5:V5"/>
  </mergeCells>
  <dataValidations count="4">
    <dataValidation type="list" errorStyle="information" allowBlank="1" showInputMessage="1" showErrorMessage="1" error="Please use the drop down list to select the date the clinic starts." sqref="N11 T11 Z11 AF11" xr:uid="{90F672D9-50EF-4D1D-ACE0-44E128D42DE0}">
      <formula1>$D$16:$D$73</formula1>
    </dataValidation>
    <dataValidation type="list" errorStyle="information" allowBlank="1" showInputMessage="1" showErrorMessage="1" error="Please use the drop down list to select the date the clinic starts." sqref="O11 AG11 AA11 U11" xr:uid="{497E8B1A-91DA-4F82-BFCA-9765C9FAFD84}">
      <formula1>dates</formula1>
    </dataValidation>
    <dataValidation type="date" allowBlank="1" showInputMessage="1" showErrorMessage="1" error="Please enter the date in DD/MM/YYYY format." promptTitle="Attention!" prompt="Please input date in DD/MM/YYYY format." sqref="H11:I11" xr:uid="{EF1704D7-43B6-4D4D-8C8A-EA7B565F226B}">
      <formula1>44197</formula1>
      <formula2>45292</formula2>
    </dataValidation>
    <dataValidation type="whole" allowBlank="1" showInputMessage="1" showErrorMessage="1" error="Please enter whole numbers only." sqref="AE16:AE67 Y16:Y67 S16:S67 M16:M67 G16:G67" xr:uid="{E25034EC-7C92-4838-8A1B-810F1A9FB60B}">
      <formula1>0</formula1>
      <formula2>10000</formula2>
    </dataValidation>
  </dataValidations>
  <hyperlinks>
    <hyperlink ref="W4:AB4" r:id="rId1" display="here" xr:uid="{0E36D2D1-8B84-42C3-8E72-5234B878F1A0}"/>
    <hyperlink ref="AC4:AH4" r:id="rId2" display="here" xr:uid="{B1150FA4-FD3F-448C-A017-84E3B40E78E6}"/>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Please select the dose schedule using the drop down list. " xr:uid="{8B098839-5E70-4075-9040-19CF9C8A03D6}">
          <x14:formula1>
            <xm:f>'Formulas - Do Not Delete'!$I$1:$I$2</xm:f>
          </x14:formula1>
          <xm:sqref>H10 N10 T10 Z10 AF10</xm:sqref>
        </x14:dataValidation>
        <x14:dataValidation type="list" errorStyle="information" allowBlank="1" showInputMessage="1" showErrorMessage="1" error="Please select the dose schedule using the drop down list. " xr:uid="{09632BEF-1B07-4622-BBAC-69F91E2EA20C}">
          <x14:formula1>
            <xm:f>'Formulas - Do Not Delete'!$G$1:$G$4</xm:f>
          </x14:formula1>
          <xm:sqref>AG10 O10 U10 AA10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156B-312F-4D82-A3D2-9D4A12B1536D}">
  <sheetPr codeName="Sheet6">
    <tabColor theme="7" tint="0.39997558519241921"/>
  </sheetPr>
  <dimension ref="A1:AJ82"/>
  <sheetViews>
    <sheetView showZeros="0" topLeftCell="F4" zoomScale="60" zoomScaleNormal="60" workbookViewId="0">
      <selection activeCell="F4" sqref="F4:V4"/>
    </sheetView>
  </sheetViews>
  <sheetFormatPr defaultColWidth="0" defaultRowHeight="15" zeroHeight="1" x14ac:dyDescent="0.25"/>
  <cols>
    <col min="1" max="1" width="4.7109375" customWidth="1"/>
    <col min="2" max="2" width="2.85546875" customWidth="1"/>
    <col min="3" max="3" width="36.85546875" customWidth="1"/>
    <col min="4" max="4" width="30" customWidth="1"/>
    <col min="5" max="5" width="30" hidden="1" customWidth="1"/>
    <col min="6" max="10" width="30.7109375" customWidth="1"/>
    <col min="11" max="11" width="30.7109375" style="18" hidden="1" customWidth="1"/>
    <col min="12" max="12" width="30.7109375" style="18" customWidth="1"/>
    <col min="13" max="16" width="30.7109375" customWidth="1"/>
    <col min="17" max="17" width="30.7109375" hidden="1" customWidth="1"/>
    <col min="18" max="22" width="30.7109375" customWidth="1"/>
    <col min="23" max="23" width="30.7109375" hidden="1" customWidth="1"/>
    <col min="24" max="28" width="30.7109375" customWidth="1"/>
    <col min="29" max="29" width="3.85546875" hidden="1" customWidth="1"/>
    <col min="30" max="34" width="30.7109375" customWidth="1"/>
    <col min="35" max="36" width="9.140625" customWidth="1"/>
    <col min="37" max="16384" width="9.140625" hidden="1"/>
  </cols>
  <sheetData>
    <row r="1" spans="1:36" ht="31.5" hidden="1" x14ac:dyDescent="0.5">
      <c r="C1" s="209"/>
      <c r="D1" s="209"/>
      <c r="E1" s="209"/>
      <c r="F1" s="209"/>
      <c r="G1" s="209"/>
      <c r="H1" s="209"/>
      <c r="I1" s="132"/>
      <c r="K1" s="18" t="s">
        <v>12</v>
      </c>
      <c r="X1" s="1"/>
      <c r="Y1" s="1"/>
      <c r="Z1" s="1"/>
      <c r="AA1" s="1"/>
      <c r="AB1" s="1"/>
      <c r="AC1" s="1"/>
      <c r="AD1" s="1"/>
      <c r="AE1" s="1"/>
      <c r="AF1" s="1"/>
      <c r="AG1" s="1"/>
      <c r="AH1" s="1"/>
    </row>
    <row r="2" spans="1:36" ht="31.5" hidden="1" x14ac:dyDescent="0.5">
      <c r="C2" s="209"/>
      <c r="D2" s="209"/>
      <c r="E2" s="209"/>
      <c r="F2" s="209"/>
      <c r="G2" s="209"/>
      <c r="H2" s="209"/>
      <c r="I2" s="132"/>
      <c r="X2" s="1"/>
      <c r="Y2" s="1"/>
      <c r="Z2" s="1"/>
      <c r="AA2" s="1"/>
      <c r="AB2" s="1"/>
      <c r="AC2" s="1"/>
      <c r="AD2" s="1"/>
      <c r="AE2" s="1"/>
      <c r="AF2" s="1"/>
      <c r="AG2" s="1"/>
      <c r="AH2" s="1"/>
    </row>
    <row r="3" spans="1:36" hidden="1" x14ac:dyDescent="0.25">
      <c r="G3" s="19"/>
      <c r="X3" s="1"/>
      <c r="Y3" s="1"/>
      <c r="Z3" s="1"/>
      <c r="AA3" s="1"/>
      <c r="AB3" s="1"/>
      <c r="AC3" s="1"/>
      <c r="AD3" s="1"/>
      <c r="AE3" s="1"/>
      <c r="AF3" s="1"/>
      <c r="AG3" s="1"/>
      <c r="AH3" s="1"/>
    </row>
    <row r="4" spans="1:36" ht="57.75" customHeight="1" thickBot="1" x14ac:dyDescent="0.3">
      <c r="A4" s="1"/>
      <c r="B4" s="1"/>
      <c r="C4" s="136"/>
      <c r="D4" s="1"/>
      <c r="F4" s="274" t="s">
        <v>129</v>
      </c>
      <c r="G4" s="212"/>
      <c r="H4" s="212"/>
      <c r="I4" s="212"/>
      <c r="J4" s="212"/>
      <c r="K4" s="212"/>
      <c r="L4" s="212"/>
      <c r="M4" s="212"/>
      <c r="N4" s="212"/>
      <c r="O4" s="212"/>
      <c r="P4" s="212"/>
      <c r="Q4" s="212"/>
      <c r="R4" s="212"/>
      <c r="S4" s="212"/>
      <c r="T4" s="212"/>
      <c r="U4" s="212"/>
      <c r="V4" s="212"/>
      <c r="W4" s="1"/>
      <c r="X4" s="1"/>
      <c r="Y4" s="1"/>
      <c r="Z4" s="1"/>
      <c r="AA4" s="1"/>
      <c r="AB4" s="1"/>
      <c r="AC4" s="1"/>
      <c r="AD4" s="1"/>
      <c r="AE4" s="1"/>
      <c r="AF4" s="1"/>
      <c r="AG4" s="1"/>
      <c r="AH4" s="1"/>
      <c r="AI4" s="1"/>
      <c r="AJ4" s="1"/>
    </row>
    <row r="5" spans="1:36" s="22" customFormat="1" ht="30" customHeight="1" x14ac:dyDescent="0.25">
      <c r="A5" s="20"/>
      <c r="B5" s="21"/>
      <c r="C5" s="21"/>
      <c r="D5" s="21"/>
      <c r="F5" s="237" t="str">
        <f>IF(G7="",IF(H10="8 weeks","Pfizer Paediatric - 8 weeks - Clinic 1","Pfizer Paediatric - 3 weeks accelerated - Clinic 1"),IF(H10="8 weeks","Pfizer Paediatric - 8 weeks - "&amp;G7,"Pfizer Paediatric - 3 weeks accelerated - "&amp;G7))</f>
        <v>Pfizer Paediatric - 8 weeks - Clinic 1</v>
      </c>
      <c r="G5" s="238"/>
      <c r="H5" s="238"/>
      <c r="I5" s="238"/>
      <c r="J5" s="239"/>
      <c r="K5" s="23"/>
      <c r="L5" s="240" t="str">
        <f>IF(M7="",IF(N10="8 weeks","Pfizer Paediatric - 8 weeks - Clinic 2","Pfizer Paediatric - 3 weeks accelerated - Clinic 2"),IF(N10="8 weeks","Pfizer Paediatric - 8 weeks - "&amp;M7,"Pfizer Paediatric - 3 weeks accelerated - "&amp;M7))</f>
        <v>Pfizer Paediatric - 8 weeks - Clinic 2</v>
      </c>
      <c r="M5" s="241"/>
      <c r="N5" s="241"/>
      <c r="O5" s="241"/>
      <c r="P5" s="242"/>
      <c r="Q5" s="23"/>
      <c r="R5" s="213" t="str">
        <f>IF(S7="",IF(T10="8 weeks","Pfizer Paediatric - 8 weeks - Clinic 3","Pfizer Paediatric - 3 weeks accelerated - Clinic 3"),IF(T10="8 weeks","Pfizer Paediatric - 8 weeks - "&amp;S7,"Pfizer Paediatric - 3 weeks accelerated - "&amp;S7))</f>
        <v>Pfizer Paediatric - 8 weeks - Clinic 3</v>
      </c>
      <c r="S5" s="214"/>
      <c r="T5" s="214"/>
      <c r="U5" s="214"/>
      <c r="V5" s="215"/>
      <c r="W5" s="23"/>
      <c r="X5" s="278" t="str">
        <f>IF(Y7="",IF(Z10="8 weeks","Pfizer Paediatric - 8 weeks - Clinic 4","Pfizer Paediatric - 3 weeks accelerated - Clinic 4"),IF(Z10="8 weeks","Pfizer Paediatric - 8 weeks - "&amp;Y7,"Pfizer Paediatric - 3 weeks accelerated - "&amp;Y7))</f>
        <v>Pfizer Paediatric - 8 weeks - Clinic 4</v>
      </c>
      <c r="Y5" s="279"/>
      <c r="Z5" s="279"/>
      <c r="AA5" s="279"/>
      <c r="AB5" s="280"/>
      <c r="AC5" s="23"/>
      <c r="AD5" s="237" t="str">
        <f>IF(AE7="",IF(AF10="8 weeks","Pfizer Paediatric - 8 weeks - Clinic 5","Pfizer Paediatric - 3 weeks accelerated - Clinic 5"),IF(AF10="8 weeks","Pfizer Paediatric - 8 weeks - "&amp;AE7,"Pfizer Paediatric - 3 weeks accelerated - "&amp;AE7))</f>
        <v>Pfizer Paediatric - 8 weeks - Clinic 5</v>
      </c>
      <c r="AE5" s="238"/>
      <c r="AF5" s="238"/>
      <c r="AG5" s="238"/>
      <c r="AH5" s="239"/>
      <c r="AI5" s="21"/>
      <c r="AJ5" s="21"/>
    </row>
    <row r="6" spans="1:36" s="22" customFormat="1" ht="30" customHeight="1" thickBot="1" x14ac:dyDescent="0.3">
      <c r="A6" s="20"/>
      <c r="B6" s="21"/>
      <c r="C6" s="21"/>
      <c r="D6" s="21"/>
      <c r="F6" s="218" t="s">
        <v>13</v>
      </c>
      <c r="G6" s="219"/>
      <c r="H6" s="219"/>
      <c r="I6" s="219"/>
      <c r="J6" s="220"/>
      <c r="K6" s="23"/>
      <c r="L6" s="225" t="s">
        <v>13</v>
      </c>
      <c r="M6" s="226"/>
      <c r="N6" s="226"/>
      <c r="O6" s="226"/>
      <c r="P6" s="227"/>
      <c r="Q6" s="23"/>
      <c r="R6" s="247" t="s">
        <v>13</v>
      </c>
      <c r="S6" s="248"/>
      <c r="T6" s="248"/>
      <c r="U6" s="248"/>
      <c r="V6" s="249"/>
      <c r="W6" s="23"/>
      <c r="X6" s="275" t="s">
        <v>13</v>
      </c>
      <c r="Y6" s="276"/>
      <c r="Z6" s="276"/>
      <c r="AA6" s="276"/>
      <c r="AB6" s="277"/>
      <c r="AC6" s="23"/>
      <c r="AD6" s="218" t="s">
        <v>13</v>
      </c>
      <c r="AE6" s="219"/>
      <c r="AF6" s="219"/>
      <c r="AG6" s="219"/>
      <c r="AH6" s="220"/>
      <c r="AI6" s="21"/>
      <c r="AJ6" s="21"/>
    </row>
    <row r="7" spans="1:36" s="22" customFormat="1" ht="30" customHeight="1" thickTop="1" thickBot="1" x14ac:dyDescent="0.3">
      <c r="A7" s="20"/>
      <c r="B7" s="21"/>
      <c r="C7" s="21"/>
      <c r="D7" s="21"/>
      <c r="F7" s="24"/>
      <c r="G7" s="221"/>
      <c r="H7" s="222"/>
      <c r="I7" s="124"/>
      <c r="J7" s="25"/>
      <c r="K7" s="23"/>
      <c r="L7" s="26"/>
      <c r="M7" s="221"/>
      <c r="N7" s="222"/>
      <c r="O7" s="126"/>
      <c r="P7" s="27"/>
      <c r="Q7" s="23"/>
      <c r="R7" s="28"/>
      <c r="S7" s="221"/>
      <c r="T7" s="222"/>
      <c r="U7" s="128"/>
      <c r="V7" s="29"/>
      <c r="W7" s="23"/>
      <c r="X7" s="77"/>
      <c r="Y7" s="221"/>
      <c r="Z7" s="222"/>
      <c r="AA7" s="130"/>
      <c r="AB7" s="78"/>
      <c r="AC7" s="23"/>
      <c r="AD7" s="24"/>
      <c r="AE7" s="221"/>
      <c r="AF7" s="222"/>
      <c r="AG7" s="124"/>
      <c r="AH7" s="25"/>
      <c r="AI7" s="21"/>
      <c r="AJ7" s="21"/>
    </row>
    <row r="8" spans="1:36" s="22" customFormat="1" ht="30" customHeight="1" thickTop="1" thickBot="1" x14ac:dyDescent="0.3">
      <c r="A8" s="20"/>
      <c r="B8" s="21"/>
      <c r="C8" s="21"/>
      <c r="D8" s="21"/>
      <c r="F8" s="223" t="s">
        <v>14</v>
      </c>
      <c r="G8" s="224"/>
      <c r="H8" s="75"/>
      <c r="I8" s="124"/>
      <c r="J8" s="25"/>
      <c r="K8" s="23"/>
      <c r="L8" s="245" t="s">
        <v>14</v>
      </c>
      <c r="M8" s="246"/>
      <c r="N8" s="75"/>
      <c r="O8" s="126"/>
      <c r="P8" s="27"/>
      <c r="Q8" s="23"/>
      <c r="R8" s="250" t="s">
        <v>14</v>
      </c>
      <c r="S8" s="251"/>
      <c r="T8" s="75"/>
      <c r="U8" s="128"/>
      <c r="V8" s="29"/>
      <c r="W8" s="23"/>
      <c r="X8" s="281" t="s">
        <v>14</v>
      </c>
      <c r="Y8" s="282"/>
      <c r="Z8" s="75"/>
      <c r="AA8" s="130"/>
      <c r="AB8" s="78"/>
      <c r="AC8" s="23"/>
      <c r="AD8" s="223" t="s">
        <v>14</v>
      </c>
      <c r="AE8" s="224"/>
      <c r="AF8" s="75"/>
      <c r="AG8" s="124"/>
      <c r="AH8" s="25"/>
      <c r="AI8" s="21"/>
      <c r="AJ8" s="21"/>
    </row>
    <row r="9" spans="1:36" s="22" customFormat="1" ht="30" customHeight="1" thickTop="1" thickBot="1" x14ac:dyDescent="0.3">
      <c r="A9" s="20"/>
      <c r="B9" s="21"/>
      <c r="C9" s="21"/>
      <c r="D9" s="21"/>
      <c r="F9" s="223" t="s">
        <v>15</v>
      </c>
      <c r="G9" s="224"/>
      <c r="H9" s="75"/>
      <c r="I9" s="124"/>
      <c r="J9" s="25"/>
      <c r="K9" s="23"/>
      <c r="L9" s="245" t="s">
        <v>15</v>
      </c>
      <c r="M9" s="246"/>
      <c r="N9" s="75"/>
      <c r="O9" s="126"/>
      <c r="P9" s="27"/>
      <c r="Q9" s="23"/>
      <c r="R9" s="250" t="s">
        <v>15</v>
      </c>
      <c r="S9" s="251"/>
      <c r="T9" s="75"/>
      <c r="U9" s="128"/>
      <c r="V9" s="29"/>
      <c r="W9" s="23"/>
      <c r="X9" s="281" t="s">
        <v>15</v>
      </c>
      <c r="Y9" s="282"/>
      <c r="Z9" s="75"/>
      <c r="AA9" s="130"/>
      <c r="AB9" s="78"/>
      <c r="AC9" s="23"/>
      <c r="AD9" s="223" t="s">
        <v>15</v>
      </c>
      <c r="AE9" s="224"/>
      <c r="AF9" s="75"/>
      <c r="AG9" s="124"/>
      <c r="AH9" s="25"/>
      <c r="AI9" s="21"/>
      <c r="AJ9" s="21"/>
    </row>
    <row r="10" spans="1:36" ht="16.5" thickTop="1" thickBot="1" x14ac:dyDescent="0.3">
      <c r="A10" s="1"/>
      <c r="B10" s="1"/>
      <c r="C10" s="1"/>
      <c r="D10" s="1"/>
      <c r="F10" s="283" t="s">
        <v>24</v>
      </c>
      <c r="G10" s="284"/>
      <c r="H10" s="154" t="s">
        <v>33</v>
      </c>
      <c r="I10" s="135"/>
      <c r="J10" s="2"/>
      <c r="K10" s="3"/>
      <c r="L10" s="285" t="s">
        <v>24</v>
      </c>
      <c r="M10" s="286"/>
      <c r="N10" s="12" t="s">
        <v>33</v>
      </c>
      <c r="O10" s="111"/>
      <c r="P10" s="4"/>
      <c r="Q10" s="3"/>
      <c r="R10" s="287" t="s">
        <v>24</v>
      </c>
      <c r="S10" s="288"/>
      <c r="T10" s="154" t="s">
        <v>33</v>
      </c>
      <c r="U10" s="134"/>
      <c r="V10" s="5"/>
      <c r="W10" s="3"/>
      <c r="X10" s="289" t="s">
        <v>24</v>
      </c>
      <c r="Y10" s="290"/>
      <c r="Z10" s="12" t="s">
        <v>33</v>
      </c>
      <c r="AA10" s="115"/>
      <c r="AB10" s="11"/>
      <c r="AC10" s="3"/>
      <c r="AD10" s="283" t="s">
        <v>24</v>
      </c>
      <c r="AE10" s="284"/>
      <c r="AF10" s="154" t="s">
        <v>33</v>
      </c>
      <c r="AG10" s="135"/>
      <c r="AH10" s="2"/>
      <c r="AI10" s="1"/>
      <c r="AJ10" s="1"/>
    </row>
    <row r="11" spans="1:36" ht="16.5" thickTop="1" thickBot="1" x14ac:dyDescent="0.3">
      <c r="A11" s="1"/>
      <c r="B11" s="1"/>
      <c r="C11" s="1"/>
      <c r="D11" s="1"/>
      <c r="F11" s="210" t="s">
        <v>34</v>
      </c>
      <c r="G11" s="211"/>
      <c r="H11" s="6"/>
      <c r="I11" s="125"/>
      <c r="J11" s="2"/>
      <c r="K11" s="3"/>
      <c r="L11" s="243" t="s">
        <v>25</v>
      </c>
      <c r="M11" s="244"/>
      <c r="N11" s="6"/>
      <c r="O11" s="127"/>
      <c r="P11" s="4"/>
      <c r="Q11" s="3"/>
      <c r="R11" s="216" t="s">
        <v>29</v>
      </c>
      <c r="S11" s="288"/>
      <c r="T11" s="6"/>
      <c r="U11" s="129"/>
      <c r="V11" s="5"/>
      <c r="W11" s="3"/>
      <c r="X11" s="303" t="s">
        <v>30</v>
      </c>
      <c r="Y11" s="290"/>
      <c r="Z11" s="6"/>
      <c r="AA11" s="131"/>
      <c r="AB11" s="11"/>
      <c r="AC11" s="3"/>
      <c r="AD11" s="283" t="s">
        <v>31</v>
      </c>
      <c r="AE11" s="284"/>
      <c r="AF11" s="6"/>
      <c r="AG11" s="125"/>
      <c r="AH11" s="2"/>
      <c r="AI11" s="1"/>
      <c r="AJ11" s="1"/>
    </row>
    <row r="12" spans="1:36" ht="21" customHeight="1" thickTop="1" x14ac:dyDescent="0.25">
      <c r="A12" s="1"/>
      <c r="B12" s="1"/>
      <c r="C12" s="1"/>
      <c r="D12" s="1"/>
      <c r="F12" s="291"/>
      <c r="G12" s="292"/>
      <c r="H12" s="292"/>
      <c r="I12" s="292"/>
      <c r="J12" s="293"/>
      <c r="K12" s="3"/>
      <c r="L12" s="294"/>
      <c r="M12" s="295"/>
      <c r="N12" s="295"/>
      <c r="O12" s="295"/>
      <c r="P12" s="296"/>
      <c r="Q12" s="3"/>
      <c r="R12" s="297"/>
      <c r="S12" s="298"/>
      <c r="T12" s="298"/>
      <c r="U12" s="298"/>
      <c r="V12" s="299"/>
      <c r="W12" s="3"/>
      <c r="X12" s="300"/>
      <c r="Y12" s="301"/>
      <c r="Z12" s="301"/>
      <c r="AA12" s="301"/>
      <c r="AB12" s="302"/>
      <c r="AC12" s="3"/>
      <c r="AD12" s="291"/>
      <c r="AE12" s="292"/>
      <c r="AF12" s="292"/>
      <c r="AG12" s="292"/>
      <c r="AH12" s="293"/>
      <c r="AI12" s="1"/>
      <c r="AJ12" s="1"/>
    </row>
    <row r="13" spans="1:36" ht="15.75" thickBot="1" x14ac:dyDescent="0.3">
      <c r="A13" s="1"/>
      <c r="B13" s="1"/>
      <c r="C13" s="1"/>
      <c r="D13" s="1"/>
      <c r="F13" s="291"/>
      <c r="G13" s="292"/>
      <c r="H13" s="292"/>
      <c r="I13" s="292"/>
      <c r="J13" s="293"/>
      <c r="K13" s="3"/>
      <c r="L13" s="294"/>
      <c r="M13" s="295"/>
      <c r="N13" s="295"/>
      <c r="O13" s="295"/>
      <c r="P13" s="296"/>
      <c r="Q13" s="3"/>
      <c r="R13" s="297"/>
      <c r="S13" s="298"/>
      <c r="T13" s="298"/>
      <c r="U13" s="298"/>
      <c r="V13" s="299"/>
      <c r="W13" s="3"/>
      <c r="X13" s="300"/>
      <c r="Y13" s="301"/>
      <c r="Z13" s="301"/>
      <c r="AA13" s="301"/>
      <c r="AB13" s="302"/>
      <c r="AC13" s="3"/>
      <c r="AD13" s="291"/>
      <c r="AE13" s="292"/>
      <c r="AF13" s="292"/>
      <c r="AG13" s="292"/>
      <c r="AH13" s="293"/>
      <c r="AI13" s="1"/>
      <c r="AJ13" s="1"/>
    </row>
    <row r="14" spans="1:36" x14ac:dyDescent="0.25">
      <c r="A14" s="1"/>
      <c r="B14" s="1"/>
      <c r="C14" s="252" t="s">
        <v>20</v>
      </c>
      <c r="D14" s="254" t="s">
        <v>21</v>
      </c>
      <c r="E14" s="31"/>
      <c r="F14" s="265" t="s">
        <v>26</v>
      </c>
      <c r="G14" s="266"/>
      <c r="H14" s="266"/>
      <c r="I14" s="266"/>
      <c r="J14" s="267"/>
      <c r="K14" s="3"/>
      <c r="L14" s="268" t="s">
        <v>26</v>
      </c>
      <c r="M14" s="269"/>
      <c r="N14" s="269"/>
      <c r="O14" s="269"/>
      <c r="P14" s="270"/>
      <c r="Q14" s="3"/>
      <c r="R14" s="271" t="s">
        <v>26</v>
      </c>
      <c r="S14" s="272"/>
      <c r="T14" s="272"/>
      <c r="U14" s="272"/>
      <c r="V14" s="273"/>
      <c r="W14" s="3"/>
      <c r="X14" s="306" t="s">
        <v>26</v>
      </c>
      <c r="Y14" s="307"/>
      <c r="Z14" s="307"/>
      <c r="AA14" s="307"/>
      <c r="AB14" s="308"/>
      <c r="AC14" s="3"/>
      <c r="AD14" s="265" t="s">
        <v>26</v>
      </c>
      <c r="AE14" s="266"/>
      <c r="AF14" s="266"/>
      <c r="AG14" s="266"/>
      <c r="AH14" s="267"/>
      <c r="AI14" s="1"/>
      <c r="AJ14" s="1"/>
    </row>
    <row r="15" spans="1:36" ht="15.75" thickBot="1" x14ac:dyDescent="0.3">
      <c r="A15" s="1"/>
      <c r="B15" s="1"/>
      <c r="C15" s="304"/>
      <c r="D15" s="305"/>
      <c r="E15" s="32"/>
      <c r="F15" s="79" t="str">
        <f>IF(H8="","Dose 1","Dose 1 - "&amp;H8)</f>
        <v>Dose 1</v>
      </c>
      <c r="G15" s="90" t="s">
        <v>23</v>
      </c>
      <c r="H15" s="80" t="str">
        <f>IF(H9="","Dose 2","Dose 2 - "&amp;H9)</f>
        <v>Dose 2</v>
      </c>
      <c r="I15" s="34" t="s">
        <v>23</v>
      </c>
      <c r="J15" s="122" t="s">
        <v>35</v>
      </c>
      <c r="K15" s="37"/>
      <c r="L15" s="38" t="str">
        <f>IF(N8="","Dose 1","Dose 1 - "&amp;N8)</f>
        <v>Dose 1</v>
      </c>
      <c r="M15" s="81" t="s">
        <v>23</v>
      </c>
      <c r="N15" s="82" t="str">
        <f>IF(N9="","Dose 2","Dose 2 - "&amp;N9)</f>
        <v>Dose 2</v>
      </c>
      <c r="O15" s="39" t="s">
        <v>23</v>
      </c>
      <c r="P15" s="140" t="s">
        <v>35</v>
      </c>
      <c r="Q15" s="86"/>
      <c r="R15" s="83" t="str">
        <f>IF(T8="","Dose 1","Dose 1 - "&amp;T8)</f>
        <v>Dose 1</v>
      </c>
      <c r="S15" s="84" t="s">
        <v>23</v>
      </c>
      <c r="T15" s="85" t="str">
        <f>IF(T9="","Dose 2","Dose 2 - "&amp;T9)</f>
        <v>Dose 2</v>
      </c>
      <c r="U15" s="44" t="s">
        <v>23</v>
      </c>
      <c r="V15" s="117" t="s">
        <v>35</v>
      </c>
      <c r="W15" s="86"/>
      <c r="X15" s="87" t="str">
        <f>IF(Z8="","Dose 1","Dose 1 - "&amp;Z8)</f>
        <v>Dose 1</v>
      </c>
      <c r="Y15" s="88" t="s">
        <v>23</v>
      </c>
      <c r="Z15" s="89" t="str">
        <f>IF(Z9="","Dose 2","Dose 2 - "&amp;Z9)</f>
        <v>Dose 2</v>
      </c>
      <c r="AA15" s="144" t="s">
        <v>23</v>
      </c>
      <c r="AB15" s="143" t="s">
        <v>35</v>
      </c>
      <c r="AC15" s="86"/>
      <c r="AD15" s="79" t="str">
        <f>IF(AF8="","Dose 1","Dose 1 - "&amp;AF8)</f>
        <v>Dose 1</v>
      </c>
      <c r="AE15" s="90" t="s">
        <v>23</v>
      </c>
      <c r="AF15" s="80" t="str">
        <f>IF(AF9="","Dose 2","Dose 2 - "&amp;AF9)</f>
        <v>Dose 2</v>
      </c>
      <c r="AG15" s="34" t="s">
        <v>23</v>
      </c>
      <c r="AH15" s="122" t="s">
        <v>35</v>
      </c>
      <c r="AI15" s="1"/>
      <c r="AJ15" s="1"/>
    </row>
    <row r="16" spans="1:36" x14ac:dyDescent="0.25">
      <c r="A16" s="1"/>
      <c r="B16" s="1"/>
      <c r="C16" s="48">
        <f>SUM(G16,I16:J16,M16,O16:P16,S16,U16:V16,Y16,AA16:AB16,AE16,AG16:AH16)</f>
        <v>0</v>
      </c>
      <c r="D16" s="49" t="str">
        <f>IF(H11="","",H11)</f>
        <v/>
      </c>
      <c r="E16" s="50">
        <v>1</v>
      </c>
      <c r="F16" s="58" t="str">
        <f>"Week " &amp; (E16)</f>
        <v>Week 1</v>
      </c>
      <c r="G16" s="15"/>
      <c r="H16" s="52"/>
      <c r="I16" s="155"/>
      <c r="J16" s="150"/>
      <c r="K16" s="105">
        <f>IF(N11=$D16,1,"")</f>
        <v>1</v>
      </c>
      <c r="L16" s="106" t="str">
        <f t="shared" ref="L16:L67" si="0">IF(K16="","",$K$1&amp;K16)</f>
        <v>Week 1</v>
      </c>
      <c r="M16" s="14"/>
      <c r="N16" s="52"/>
      <c r="O16" s="155"/>
      <c r="P16" s="150"/>
      <c r="Q16" s="105">
        <f>IF(T11=$D16,1,"")</f>
        <v>1</v>
      </c>
      <c r="R16" s="58" t="str">
        <f>IF(Q16="","",$K$1&amp;Q16)</f>
        <v>Week 1</v>
      </c>
      <c r="S16" s="14"/>
      <c r="T16" s="52"/>
      <c r="U16" s="155"/>
      <c r="V16" s="150"/>
      <c r="W16" s="105">
        <f>IF(Z11=$D16,1,"")</f>
        <v>1</v>
      </c>
      <c r="X16" s="58" t="str">
        <f t="shared" ref="X16:X67" si="1">IF(W16="","",$K$1&amp;W16)</f>
        <v>Week 1</v>
      </c>
      <c r="Y16" s="14"/>
      <c r="Z16" s="52"/>
      <c r="AA16" s="155"/>
      <c r="AB16" s="150"/>
      <c r="AC16" s="105">
        <f>IF(AF11=$D16,1,"")</f>
        <v>1</v>
      </c>
      <c r="AD16" s="58" t="str">
        <f t="shared" ref="AD16:AD67" si="2">IF(AC16="","",$K$1&amp;AC16)</f>
        <v>Week 1</v>
      </c>
      <c r="AE16" s="14"/>
      <c r="AF16" s="52"/>
      <c r="AG16" s="155"/>
      <c r="AH16" s="150"/>
      <c r="AI16" s="1"/>
      <c r="AJ16" s="1"/>
    </row>
    <row r="17" spans="1:36" x14ac:dyDescent="0.25">
      <c r="A17" s="1"/>
      <c r="B17" s="1"/>
      <c r="C17" s="59">
        <f t="shared" ref="C17:C75" si="3">SUM(G17,I17:J17,M17,O17:P17,S17,U17:V17,Y17,AA17:AB17,AE17,AG17:AH17)</f>
        <v>0</v>
      </c>
      <c r="D17" s="60" t="str">
        <f>IF(D16="","",D16+7)</f>
        <v/>
      </c>
      <c r="E17" s="50">
        <v>2</v>
      </c>
      <c r="F17" s="61" t="str">
        <f t="shared" ref="F17:F67" si="4">"Week " &amp; (E17)</f>
        <v>Week 2</v>
      </c>
      <c r="G17" s="15"/>
      <c r="H17" s="62"/>
      <c r="I17" s="156"/>
      <c r="J17" s="151"/>
      <c r="K17" s="105">
        <f>IF(K16="",IF(N11=$D17,$E16,""),K16+1)</f>
        <v>2</v>
      </c>
      <c r="L17" s="107" t="str">
        <f t="shared" si="0"/>
        <v>Week 2</v>
      </c>
      <c r="M17" s="15"/>
      <c r="N17" s="62"/>
      <c r="O17" s="156"/>
      <c r="P17" s="151"/>
      <c r="Q17" s="105">
        <f>IF(Q16="",IF(T11=$D17,$E16,""),Q16+1)</f>
        <v>2</v>
      </c>
      <c r="R17" s="61" t="str">
        <f t="shared" ref="R17:R67" si="5">IF(Q17="","",$K$1&amp;Q17)</f>
        <v>Week 2</v>
      </c>
      <c r="S17" s="15"/>
      <c r="T17" s="62"/>
      <c r="U17" s="156"/>
      <c r="V17" s="151"/>
      <c r="W17" s="105">
        <f>IF(W16="",IF(Z11=$D17,$E16,""),W16+1)</f>
        <v>2</v>
      </c>
      <c r="X17" s="61" t="str">
        <f t="shared" si="1"/>
        <v>Week 2</v>
      </c>
      <c r="Y17" s="15"/>
      <c r="Z17" s="62"/>
      <c r="AA17" s="156"/>
      <c r="AB17" s="151"/>
      <c r="AC17" s="105">
        <f>IF(AC16="",IF(AF11=$D17,$E16,""),AC16+1)</f>
        <v>2</v>
      </c>
      <c r="AD17" s="61" t="str">
        <f t="shared" si="2"/>
        <v>Week 2</v>
      </c>
      <c r="AE17" s="15"/>
      <c r="AF17" s="62"/>
      <c r="AG17" s="156"/>
      <c r="AH17" s="151"/>
      <c r="AI17" s="1"/>
      <c r="AJ17" s="1"/>
    </row>
    <row r="18" spans="1:36" x14ac:dyDescent="0.25">
      <c r="A18" s="1"/>
      <c r="B18" s="1"/>
      <c r="C18" s="59">
        <f t="shared" si="3"/>
        <v>0</v>
      </c>
      <c r="D18" s="60" t="str">
        <f t="shared" ref="D18:D78" si="6">IF(D17="","",D17+7)</f>
        <v/>
      </c>
      <c r="E18" s="50">
        <v>3</v>
      </c>
      <c r="F18" s="61" t="str">
        <f t="shared" si="4"/>
        <v>Week 3</v>
      </c>
      <c r="G18" s="15"/>
      <c r="H18" s="62"/>
      <c r="I18" s="156"/>
      <c r="J18" s="151"/>
      <c r="K18" s="105">
        <f>IF(K17="",IF(N11=$D18,$E16,""),K17+1)</f>
        <v>3</v>
      </c>
      <c r="L18" s="107" t="str">
        <f t="shared" si="0"/>
        <v>Week 3</v>
      </c>
      <c r="M18" s="15"/>
      <c r="N18" s="62"/>
      <c r="O18" s="156"/>
      <c r="P18" s="151"/>
      <c r="Q18" s="105">
        <f>IF(Q17="",IF(T11=$D18,$E16,""),Q17+1)</f>
        <v>3</v>
      </c>
      <c r="R18" s="61" t="str">
        <f t="shared" si="5"/>
        <v>Week 3</v>
      </c>
      <c r="S18" s="15"/>
      <c r="T18" s="62"/>
      <c r="U18" s="156"/>
      <c r="V18" s="151"/>
      <c r="W18" s="105">
        <f>IF(W17="",IF(Z11=$D18,$E16,""),W17+1)</f>
        <v>3</v>
      </c>
      <c r="X18" s="61" t="str">
        <f t="shared" si="1"/>
        <v>Week 3</v>
      </c>
      <c r="Y18" s="15"/>
      <c r="Z18" s="62"/>
      <c r="AA18" s="156"/>
      <c r="AB18" s="151"/>
      <c r="AC18" s="105">
        <f>IF(AC17="",IF(AF11=$D18,$E16,""),AC17+1)</f>
        <v>3</v>
      </c>
      <c r="AD18" s="61" t="str">
        <f t="shared" si="2"/>
        <v>Week 3</v>
      </c>
      <c r="AE18" s="15"/>
      <c r="AF18" s="62"/>
      <c r="AG18" s="156"/>
      <c r="AH18" s="151"/>
      <c r="AI18" s="1"/>
      <c r="AJ18" s="1"/>
    </row>
    <row r="19" spans="1:36" x14ac:dyDescent="0.25">
      <c r="A19" s="1"/>
      <c r="B19" s="1"/>
      <c r="C19" s="59">
        <f t="shared" si="3"/>
        <v>0</v>
      </c>
      <c r="D19" s="60" t="str">
        <f t="shared" si="6"/>
        <v/>
      </c>
      <c r="E19" s="50">
        <v>4</v>
      </c>
      <c r="F19" s="61" t="str">
        <f t="shared" si="4"/>
        <v>Week 4</v>
      </c>
      <c r="G19" s="15"/>
      <c r="H19" s="62" t="str">
        <f>IF(H10="3 weeks (accelerated)",F16,"")</f>
        <v/>
      </c>
      <c r="I19" s="156" t="str">
        <f>IF(H10="3 weeks (accelerated)",G16,IF(H10="4 weeks",G16,""))</f>
        <v/>
      </c>
      <c r="J19" s="151"/>
      <c r="K19" s="108">
        <f>IF(K18="",IF(N11=$D19,$E16,""),K18+1)</f>
        <v>4</v>
      </c>
      <c r="L19" s="61" t="str">
        <f t="shared" si="0"/>
        <v>Week 4</v>
      </c>
      <c r="M19" s="15"/>
      <c r="N19" s="62" t="str">
        <f>IF(N10="3 weeks (accelerated)",L16,"")</f>
        <v/>
      </c>
      <c r="O19" s="156" t="str">
        <f>IF(N10="3 weeks (accelerated)",M16,IF(N10="4 weeks",M16,""))</f>
        <v/>
      </c>
      <c r="P19" s="151"/>
      <c r="Q19" s="108">
        <f>IF(Q18="",IF(T11=$D19,$E16,""),Q18+1)</f>
        <v>4</v>
      </c>
      <c r="R19" s="107" t="str">
        <f t="shared" si="5"/>
        <v>Week 4</v>
      </c>
      <c r="S19" s="15"/>
      <c r="T19" s="62" t="str">
        <f>IF(T10="3 weeks (accelerated)",R16,"")</f>
        <v/>
      </c>
      <c r="U19" s="156" t="str">
        <f>IF(T10="3 weeks (accelerated)",S16,IF(T10="4 weeks",S16,""))</f>
        <v/>
      </c>
      <c r="V19" s="151"/>
      <c r="W19" s="108">
        <f>IF(W18="",IF(Z11=$D19,$E16,""),W18+1)</f>
        <v>4</v>
      </c>
      <c r="X19" s="107" t="str">
        <f t="shared" si="1"/>
        <v>Week 4</v>
      </c>
      <c r="Y19" s="15"/>
      <c r="Z19" s="62" t="str">
        <f>IF(Z10="3 weeks (accelerated)",X16,"")</f>
        <v/>
      </c>
      <c r="AA19" s="156" t="str">
        <f>IF(Z10="3 weeks (accelerated)",Y16,IF(Z10="4 weeks",Y16,""))</f>
        <v/>
      </c>
      <c r="AB19" s="151"/>
      <c r="AC19" s="108">
        <f>IF(AC18="",IF(AF11=$D19,$E16,""),AC18+1)</f>
        <v>4</v>
      </c>
      <c r="AD19" s="107" t="str">
        <f t="shared" si="2"/>
        <v>Week 4</v>
      </c>
      <c r="AE19" s="15"/>
      <c r="AF19" s="62" t="str">
        <f>IF(AF10="3 weeks (accelerated)",AD16,"")</f>
        <v/>
      </c>
      <c r="AG19" s="156" t="str">
        <f>IF(AF10="3 weeks (accelerated)",AE16,IF(AF10="4 weeks",AE16,""))</f>
        <v/>
      </c>
      <c r="AH19" s="151"/>
      <c r="AI19" s="1"/>
      <c r="AJ19" s="1"/>
    </row>
    <row r="20" spans="1:36" x14ac:dyDescent="0.25">
      <c r="A20" s="1"/>
      <c r="B20" s="1"/>
      <c r="C20" s="59">
        <f t="shared" si="3"/>
        <v>0</v>
      </c>
      <c r="D20" s="60" t="str">
        <f t="shared" si="6"/>
        <v/>
      </c>
      <c r="E20" s="50">
        <v>5</v>
      </c>
      <c r="F20" s="61" t="str">
        <f t="shared" si="4"/>
        <v>Week 5</v>
      </c>
      <c r="G20" s="15"/>
      <c r="H20" s="62" t="str">
        <f>IF(H10="3 weeks (accelerated)",F17,IF(H10="4 weeks",F16,""))</f>
        <v/>
      </c>
      <c r="I20" s="156" t="str">
        <f>IF(H10="3 weeks (accelerated)",G17,IF(H10="4 weeks",G16,""))</f>
        <v/>
      </c>
      <c r="J20" s="151"/>
      <c r="K20" s="108">
        <f>IF(K19="",IF(N11=$D20,$E16,""),K19+1)</f>
        <v>5</v>
      </c>
      <c r="L20" s="61" t="str">
        <f t="shared" si="0"/>
        <v>Week 5</v>
      </c>
      <c r="M20" s="15"/>
      <c r="N20" s="62" t="str">
        <f>IF(N10="3 weeks (accelerated)",L17,IF(N10="4 weeks",L16,""))</f>
        <v/>
      </c>
      <c r="O20" s="156" t="str">
        <f>IF(N10="3 weeks (accelerated)",M17,IF(N10="4 weeks",M16,""))</f>
        <v/>
      </c>
      <c r="P20" s="151"/>
      <c r="Q20" s="108">
        <f>IF(Q19="",IF(T11=$D20,$E16,""),Q19+1)</f>
        <v>5</v>
      </c>
      <c r="R20" s="107" t="str">
        <f t="shared" si="5"/>
        <v>Week 5</v>
      </c>
      <c r="S20" s="15"/>
      <c r="T20" s="62" t="str">
        <f>IF(T10="3 weeks (accelerated)",R17,IF(T10="4 weeks",R16,""))</f>
        <v/>
      </c>
      <c r="U20" s="156" t="str">
        <f>IF(T10="3 weeks (accelerated)",S17,IF(T10="4 weeks",S16,""))</f>
        <v/>
      </c>
      <c r="V20" s="151"/>
      <c r="W20" s="108">
        <f>IF(W19="",IF(Z11=$D20,$E16,""),W19+1)</f>
        <v>5</v>
      </c>
      <c r="X20" s="107" t="str">
        <f t="shared" si="1"/>
        <v>Week 5</v>
      </c>
      <c r="Y20" s="15"/>
      <c r="Z20" s="62" t="str">
        <f>IF(Z10="3 weeks (accelerated)",X17,IF(Z10="4 weeks",X16,""))</f>
        <v/>
      </c>
      <c r="AA20" s="156" t="str">
        <f>IF(Z10="3 weeks (accelerated)",Y17,IF(Z10="4 weeks",Y16,""))</f>
        <v/>
      </c>
      <c r="AB20" s="151"/>
      <c r="AC20" s="108">
        <f>IF(AC19="",IF(AF11=$D20,$E16,""),AC19+1)</f>
        <v>5</v>
      </c>
      <c r="AD20" s="107" t="str">
        <f t="shared" si="2"/>
        <v>Week 5</v>
      </c>
      <c r="AE20" s="15"/>
      <c r="AF20" s="62" t="str">
        <f>IF(AF10="3 weeks (accelerated)",AD17,IF(AF10="4 weeks",AD16,""))</f>
        <v/>
      </c>
      <c r="AG20" s="156" t="str">
        <f>IF(AF10="3 weeks (accelerated)",AE17,IF(AF10="4 weeks",AE16,""))</f>
        <v/>
      </c>
      <c r="AH20" s="151"/>
      <c r="AI20" s="1"/>
      <c r="AJ20" s="1"/>
    </row>
    <row r="21" spans="1:36" x14ac:dyDescent="0.25">
      <c r="A21" s="1"/>
      <c r="B21" s="1"/>
      <c r="C21" s="59">
        <f t="shared" si="3"/>
        <v>0</v>
      </c>
      <c r="D21" s="60" t="str">
        <f t="shared" si="6"/>
        <v/>
      </c>
      <c r="E21" s="50">
        <v>6</v>
      </c>
      <c r="F21" s="61" t="str">
        <f t="shared" si="4"/>
        <v>Week 6</v>
      </c>
      <c r="G21" s="15"/>
      <c r="H21" s="62" t="str">
        <f>IF(H10="3 weeks (accelerated)",F18,IF(H10="4 weeks",F17,IF(H10="5 weeks",F16,"")))</f>
        <v/>
      </c>
      <c r="I21" s="156" t="str">
        <f>IF(H10="3 weeks (accelerated)",G18,IF(H10="4 weeks",G17,IF(H10="5 weeks",G16,"")))</f>
        <v/>
      </c>
      <c r="J21" s="151"/>
      <c r="K21" s="108">
        <f>IF(K20="",IF(N11=$D21,$E16,""),K20+1)</f>
        <v>6</v>
      </c>
      <c r="L21" s="61" t="str">
        <f t="shared" si="0"/>
        <v>Week 6</v>
      </c>
      <c r="M21" s="15"/>
      <c r="N21" s="62" t="str">
        <f>IF(N10="3 weeks (accelerated)",L18,IF(N10="4 weeks",L17,IF(N10="5 weeks",L16,"")))</f>
        <v/>
      </c>
      <c r="O21" s="156" t="str">
        <f>IF(N10="3 weeks (accelerated)",M18,IF(N10="4 weeks",M17,IF(N10="5 weeks",M16,"")))</f>
        <v/>
      </c>
      <c r="P21" s="151"/>
      <c r="Q21" s="108">
        <f>IF(Q20="",IF(T11=$D21,$E16,""),Q20+1)</f>
        <v>6</v>
      </c>
      <c r="R21" s="107" t="str">
        <f t="shared" si="5"/>
        <v>Week 6</v>
      </c>
      <c r="S21" s="15"/>
      <c r="T21" s="62" t="str">
        <f>IF(T10="3 weeks (accelerated)",R18,IF(T10="4 weeks",R17,IF(T10="5 weeks",R16,"")))</f>
        <v/>
      </c>
      <c r="U21" s="156" t="str">
        <f>IF(T10="3 weeks (accelerated)",S18,IF(T10="4 weeks",S17,IF(T10="5 weeks",S16,"")))</f>
        <v/>
      </c>
      <c r="V21" s="151"/>
      <c r="W21" s="108">
        <f>IF(W20="",IF(Z11=$D21,$E16,""),W20+1)</f>
        <v>6</v>
      </c>
      <c r="X21" s="107" t="str">
        <f t="shared" si="1"/>
        <v>Week 6</v>
      </c>
      <c r="Y21" s="15"/>
      <c r="Z21" s="62" t="str">
        <f>IF(Z10="3 weeks (accelerated)",X18,IF(Z10="4 weeks",X17,IF(Z10="5 weeks",X16,"")))</f>
        <v/>
      </c>
      <c r="AA21" s="156" t="str">
        <f>IF(Z10="3 weeks (accelerated)",Y18,IF(Z10="4 weeks",Y17,IF(Z10="5 weeks",Y16,"")))</f>
        <v/>
      </c>
      <c r="AB21" s="151"/>
      <c r="AC21" s="108">
        <f>IF(AC20="",IF(AF11=$D21,$E16,""),AC20+1)</f>
        <v>6</v>
      </c>
      <c r="AD21" s="107" t="str">
        <f t="shared" si="2"/>
        <v>Week 6</v>
      </c>
      <c r="AE21" s="15"/>
      <c r="AF21" s="62" t="str">
        <f>IF(AF10="3 weeks (accelerated)",AD18,IF(AF10="4 weeks",AD17,IF(AF10="5 weeks",AD16,"")))</f>
        <v/>
      </c>
      <c r="AG21" s="156" t="str">
        <f>IF(AF10="3 weeks (accelerated)",AE18,IF(AF10="4 weeks",AE17,IF(AF10="5 weeks",AE16,"")))</f>
        <v/>
      </c>
      <c r="AH21" s="151"/>
      <c r="AI21" s="1"/>
      <c r="AJ21" s="1"/>
    </row>
    <row r="22" spans="1:36" x14ac:dyDescent="0.25">
      <c r="A22" s="1"/>
      <c r="B22" s="1"/>
      <c r="C22" s="59">
        <f t="shared" si="3"/>
        <v>0</v>
      </c>
      <c r="D22" s="60" t="str">
        <f t="shared" si="6"/>
        <v/>
      </c>
      <c r="E22" s="50">
        <v>7</v>
      </c>
      <c r="F22" s="61" t="str">
        <f t="shared" si="4"/>
        <v>Week 7</v>
      </c>
      <c r="G22" s="15"/>
      <c r="H22" s="62" t="str">
        <f>IF(H10="3 weeks (accelerated)",F19,IF(H10="4 weeks",F18,IF(H10="5 weeks",F17,IF(H10="6 weeks",F16,""))))</f>
        <v/>
      </c>
      <c r="I22" s="156" t="str">
        <f>IF(H10="3 weeks (accelerated)",G19,IF(H10="4 weeks",G18,IF(H10="5 weeks",G17,IF(H10="5 weeks",G16,""))))</f>
        <v/>
      </c>
      <c r="J22" s="151"/>
      <c r="K22" s="108">
        <f>IF(K21="",IF(N11=$D22,$E16,""),K21+1)</f>
        <v>7</v>
      </c>
      <c r="L22" s="61" t="str">
        <f t="shared" si="0"/>
        <v>Week 7</v>
      </c>
      <c r="M22" s="15"/>
      <c r="N22" s="62" t="str">
        <f>IF(N10="3 weeks (accelerated)",L19,IF(N10="4 weeks",L18,IF(N10="5 weeks",L17,IF(N10="6 weeks",L16,""))))</f>
        <v/>
      </c>
      <c r="O22" s="156" t="str">
        <f>IF(N10="3 weeks (accelerated)",M19,IF(N10="4 weeks",M18,IF(N10="5 weeks",M17,IF(N10="5 weeks",M16,""))))</f>
        <v/>
      </c>
      <c r="P22" s="151"/>
      <c r="Q22" s="108">
        <f>IF(Q21="",IF(T11=$D22,$E16,""),Q21+1)</f>
        <v>7</v>
      </c>
      <c r="R22" s="107" t="str">
        <f t="shared" si="5"/>
        <v>Week 7</v>
      </c>
      <c r="S22" s="15"/>
      <c r="T22" s="62" t="str">
        <f>IF(T10="3 weeks (accelerated)",R19,IF(T10="4 weeks",R18,IF(T10="5 weeks",R17,IF(T10="6 weeks",R16,""))))</f>
        <v/>
      </c>
      <c r="U22" s="156" t="str">
        <f>IF(T10="3 weeks (accelerated)",S19,IF(T10="4 weeks",S18,IF(T10="5 weeks",S17,IF(T10="5 weeks",S16,""))))</f>
        <v/>
      </c>
      <c r="V22" s="151"/>
      <c r="W22" s="108">
        <f>IF(W21="",IF(Z11=$D22,$E16,""),W21+1)</f>
        <v>7</v>
      </c>
      <c r="X22" s="107" t="str">
        <f t="shared" si="1"/>
        <v>Week 7</v>
      </c>
      <c r="Y22" s="15"/>
      <c r="Z22" s="62" t="str">
        <f>IF(Z10="3 weeks (accelerated)",X19,IF(Z10="4 weeks",X18,IF(Z10="5 weeks",X17,IF(Z10="6 weeks",X16,""))))</f>
        <v/>
      </c>
      <c r="AA22" s="156" t="str">
        <f>IF(Z10="3 weeks (accelerated)",Y19,IF(Z10="4 weeks",Y18,IF(Z10="5 weeks",Y17,IF(Z10="5 weeks",Y16,""))))</f>
        <v/>
      </c>
      <c r="AB22" s="151"/>
      <c r="AC22" s="108">
        <f>IF(AC21="",IF(AF11=$D22,$E16,""),AC21+1)</f>
        <v>7</v>
      </c>
      <c r="AD22" s="107" t="str">
        <f t="shared" si="2"/>
        <v>Week 7</v>
      </c>
      <c r="AE22" s="15"/>
      <c r="AF22" s="62" t="str">
        <f>IF(AF10="3 weeks (accelerated)",AD19,IF(AF10="4 weeks",AD18,IF(AF10="5 weeks",AD17,IF(AF10="6 weeks",AD16,""))))</f>
        <v/>
      </c>
      <c r="AG22" s="156" t="str">
        <f>IF(AF10="3 weeks (accelerated)",AE19,IF(AF10="4 weeks",AE18,IF(AF10="5 weeks",AE17,IF(AF10="5 weeks",AE16,""))))</f>
        <v/>
      </c>
      <c r="AH22" s="151"/>
      <c r="AI22" s="1"/>
      <c r="AJ22" s="1"/>
    </row>
    <row r="23" spans="1:36" x14ac:dyDescent="0.25">
      <c r="A23" s="1"/>
      <c r="B23" s="1"/>
      <c r="C23" s="59">
        <f t="shared" si="3"/>
        <v>0</v>
      </c>
      <c r="D23" s="60" t="str">
        <f t="shared" si="6"/>
        <v/>
      </c>
      <c r="E23" s="50">
        <v>8</v>
      </c>
      <c r="F23" s="61" t="str">
        <f t="shared" si="4"/>
        <v>Week 8</v>
      </c>
      <c r="G23" s="15"/>
      <c r="H23" s="62" t="str">
        <f>IF(H10="3 weeks (accelerated)",F20,IF(H10="4 weeks",F19,IF(H10="5 weeks",F18,IF(H10="6 weeks",F17,IF(H10="8 weeks","","")))))</f>
        <v/>
      </c>
      <c r="I23" s="156" t="str">
        <f>IF(H10="3 weeks (accelerated)",G20,IF(H10="4 weeks",G19,IF(H10="5 weeks",G18,IF(H10="5 weeks",G17,IF(H10="8 weeks","",0)))))</f>
        <v/>
      </c>
      <c r="J23" s="151"/>
      <c r="K23" s="108">
        <f>IF(K22="",IF(N11=$D23,$E16,""),K22+1)</f>
        <v>8</v>
      </c>
      <c r="L23" s="61" t="str">
        <f t="shared" si="0"/>
        <v>Week 8</v>
      </c>
      <c r="M23" s="15"/>
      <c r="N23" s="62" t="str">
        <f>IF(N10="3 weeks (accelerated)",L20,IF(N10="4 weeks",L19,IF(N10="5 weeks",L18,IF(N10="6 weeks",L17,IF(N10="8 weeks","","")))))</f>
        <v/>
      </c>
      <c r="O23" s="156" t="str">
        <f>IF(N10="3 weeks (accelerated)",M20,IF(N10="4 weeks",M19,IF(N10="5 weeks",M18,IF(N10="5 weeks",M17,IF(N10="8 weeks","",0)))))</f>
        <v/>
      </c>
      <c r="P23" s="151"/>
      <c r="Q23" s="108">
        <f>IF(Q22="",IF(T11=$D23,$E16,""),Q22+1)</f>
        <v>8</v>
      </c>
      <c r="R23" s="107" t="str">
        <f t="shared" si="5"/>
        <v>Week 8</v>
      </c>
      <c r="S23" s="15"/>
      <c r="T23" s="62" t="str">
        <f>IF(T10="3 weeks (accelerated)",R20,IF(T10="4 weeks",R19,IF(T10="5 weeks",R18,IF(T10="6 weeks",R17,IF(T10="8 weeks","","")))))</f>
        <v/>
      </c>
      <c r="U23" s="156" t="str">
        <f>IF(T10="3 weeks (accelerated)",S20,IF(T10="4 weeks",S19,IF(T10="5 weeks",S18,IF(T10="5 weeks",S17,IF(T10="8 weeks","",0)))))</f>
        <v/>
      </c>
      <c r="V23" s="151"/>
      <c r="W23" s="108">
        <f>IF(W22="",IF(Z11=$D23,$E16,""),W22+1)</f>
        <v>8</v>
      </c>
      <c r="X23" s="107" t="str">
        <f t="shared" si="1"/>
        <v>Week 8</v>
      </c>
      <c r="Y23" s="15"/>
      <c r="Z23" s="62" t="str">
        <f>IF(Z10="3 weeks (accelerated)",X20,IF(Z10="4 weeks",X19,IF(Z10="5 weeks",X18,IF(Z10="6 weeks",X17,IF(Z10="8 weeks","","")))))</f>
        <v/>
      </c>
      <c r="AA23" s="156" t="str">
        <f>IF(Z10="3 weeks (accelerated)",Y20,IF(Z10="4 weeks",Y19,IF(Z10="5 weeks",Y18,IF(Z10="5 weeks",Y17,IF(Z10="8 weeks","",0)))))</f>
        <v/>
      </c>
      <c r="AB23" s="151"/>
      <c r="AC23" s="108">
        <f>IF(AC22="",IF(AF11=$D23,$E16,""),AC22+1)</f>
        <v>8</v>
      </c>
      <c r="AD23" s="107" t="str">
        <f t="shared" si="2"/>
        <v>Week 8</v>
      </c>
      <c r="AE23" s="15"/>
      <c r="AF23" s="62" t="str">
        <f>IF(AF10="3 weeks (accelerated)",AD20,IF(AF10="4 weeks",AD19,IF(AF10="5 weeks",AD18,IF(AF10="6 weeks",AD17,IF(AF10="8 weeks","","")))))</f>
        <v/>
      </c>
      <c r="AG23" s="156" t="str">
        <f>IF(AF10="3 weeks (accelerated)",AE20,IF(AF10="4 weeks",AE19,IF(AF10="5 weeks",AE18,IF(AF10="5 weeks",AE17,IF(AF10="8 weeks","",0)))))</f>
        <v/>
      </c>
      <c r="AH23" s="151"/>
      <c r="AI23" s="1"/>
      <c r="AJ23" s="1"/>
    </row>
    <row r="24" spans="1:36" x14ac:dyDescent="0.25">
      <c r="A24" s="1"/>
      <c r="B24" s="1"/>
      <c r="C24" s="59">
        <f t="shared" si="3"/>
        <v>0</v>
      </c>
      <c r="D24" s="60" t="str">
        <f t="shared" si="6"/>
        <v/>
      </c>
      <c r="E24" s="50">
        <v>9</v>
      </c>
      <c r="F24" s="61" t="str">
        <f t="shared" si="4"/>
        <v>Week 9</v>
      </c>
      <c r="G24" s="15"/>
      <c r="H24" s="62" t="str">
        <f>IF(H10="3 weeks (accelerated)",F21,IF(H10="4 weeks",F20,IF(H10="5 weeks",F19,IF(H10="6 weeks",F18,IF(H10="8 weeks",F16,"")))))</f>
        <v>Week 1</v>
      </c>
      <c r="I24" s="156">
        <f>IF(H10="3 weeks (accelerated)",G21,IF(H10="4 weeks",G20,IF(H10="5 weeks",G19,IF(H10="5 weeks",G18,IF(H10="8 weeks",G16,0)))))</f>
        <v>0</v>
      </c>
      <c r="J24" s="151"/>
      <c r="K24" s="108">
        <f>IF(K23="",IF(N11=$D24,$E16,""),K23+1)</f>
        <v>9</v>
      </c>
      <c r="L24" s="61" t="str">
        <f t="shared" si="0"/>
        <v>Week 9</v>
      </c>
      <c r="M24" s="15"/>
      <c r="N24" s="62" t="str">
        <f>IF(N10="3 weeks (accelerated)",L21,IF(N10="4 weeks",L20,IF(N10="5 weeks",L19,IF(N10="6 weeks",L18,IF(N10="8 weeks",L16,"")))))</f>
        <v>Week 1</v>
      </c>
      <c r="O24" s="156">
        <f>IF(N10="3 weeks (accelerated)",M21,IF(N10="4 weeks",M20,IF(N10="5 weeks",M19,IF(N10="5 weeks",M18,IF(N10="8 weeks",M16,0)))))</f>
        <v>0</v>
      </c>
      <c r="P24" s="151"/>
      <c r="Q24" s="108">
        <f>IF(Q23="",IF(T11=$D24,$E16,""),Q23+1)</f>
        <v>9</v>
      </c>
      <c r="R24" s="107" t="str">
        <f t="shared" si="5"/>
        <v>Week 9</v>
      </c>
      <c r="S24" s="15"/>
      <c r="T24" s="62" t="str">
        <f>IF(T10="3 weeks (accelerated)",R21,IF(T10="4 weeks",R20,IF(T10="5 weeks",R19,IF(T10="6 weeks",R18,IF(T10="8 weeks",R16,"")))))</f>
        <v>Week 1</v>
      </c>
      <c r="U24" s="156">
        <f>IF(T10="3 weeks (accelerated)",S21,IF(T10="4 weeks",S20,IF(T10="5 weeks",S19,IF(T10="5 weeks",S18,IF(T10="8 weeks",S16,0)))))</f>
        <v>0</v>
      </c>
      <c r="V24" s="151"/>
      <c r="W24" s="108">
        <f>IF(W23="",IF(Z11=$D24,$E16,""),W23+1)</f>
        <v>9</v>
      </c>
      <c r="X24" s="107" t="str">
        <f t="shared" si="1"/>
        <v>Week 9</v>
      </c>
      <c r="Y24" s="15"/>
      <c r="Z24" s="62" t="str">
        <f>IF(Z10="3 weeks (accelerated)",X21,IF(Z10="4 weeks",X20,IF(Z10="5 weeks",X19,IF(Z10="6 weeks",X18,IF(Z10="8 weeks",X16,"")))))</f>
        <v>Week 1</v>
      </c>
      <c r="AA24" s="156">
        <f>IF(Z10="3 weeks (accelerated)",Y21,IF(Z10="4 weeks",Y20,IF(Z10="5 weeks",Y19,IF(Z10="5 weeks",Y18,IF(Z10="8 weeks",Y16,0)))))</f>
        <v>0</v>
      </c>
      <c r="AB24" s="151"/>
      <c r="AC24" s="108">
        <f>IF(AC23="",IF(AF11=$D24,$E16,""),AC23+1)</f>
        <v>9</v>
      </c>
      <c r="AD24" s="107" t="str">
        <f t="shared" si="2"/>
        <v>Week 9</v>
      </c>
      <c r="AE24" s="15"/>
      <c r="AF24" s="62" t="str">
        <f>IF(AF10="3 weeks (accelerated)",AD21,IF(AF10="4 weeks",AD20,IF(AF10="5 weeks",AD19,IF(AF10="6 weeks",AD18,IF(AF10="8 weeks",AD16,"")))))</f>
        <v>Week 1</v>
      </c>
      <c r="AG24" s="156">
        <f>IF(AF10="3 weeks (accelerated)",AE21,IF(AF10="4 weeks",AE20,IF(AF10="5 weeks",AE19,IF(AF10="5 weeks",AE18,IF(AF10="8 weeks",AE16,0)))))</f>
        <v>0</v>
      </c>
      <c r="AH24" s="151"/>
      <c r="AI24" s="1"/>
      <c r="AJ24" s="1"/>
    </row>
    <row r="25" spans="1:36" x14ac:dyDescent="0.25">
      <c r="A25" s="1"/>
      <c r="B25" s="1"/>
      <c r="C25" s="59">
        <f>SUM(G25,I25:J25,M25,O25:P25,S25,U25:V25,Y25,AA25:AB25,AE25,AG25:AH25)</f>
        <v>0</v>
      </c>
      <c r="D25" s="60" t="str">
        <f t="shared" si="6"/>
        <v/>
      </c>
      <c r="E25" s="50">
        <v>10</v>
      </c>
      <c r="F25" s="61" t="str">
        <f t="shared" si="4"/>
        <v>Week 10</v>
      </c>
      <c r="G25" s="15"/>
      <c r="H25" s="62" t="str">
        <f>IF(H10="3 weeks (accelerated)",F22,IF(H10="4 weeks",F21,IF(H10="5 weeks",F20,IF(H10="6 weeks",F19,IF(H10="8 weeks",F17,"")))))</f>
        <v>Week 2</v>
      </c>
      <c r="I25" s="156">
        <f>IF(H10="3 weeks (accelerated)",G22,IF(H10="4 weeks",G21,IF(H10="5 weeks",G20,IF(H10="5 weeks",G19,IF(H10="8 weeks",G17,0)))))</f>
        <v>0</v>
      </c>
      <c r="J25" s="151"/>
      <c r="K25" s="108">
        <f>IF(K24="",IF(N11=$D25,$E16,""),K24+1)</f>
        <v>10</v>
      </c>
      <c r="L25" s="61" t="str">
        <f t="shared" si="0"/>
        <v>Week 10</v>
      </c>
      <c r="M25" s="15"/>
      <c r="N25" s="62" t="str">
        <f>IF(N10="3 weeks (accelerated)",L22,IF(N10="4 weeks",L21,IF(N10="5 weeks",L20,IF(N10="6 weeks",L19,IF(N10="8 weeks",L17,"")))))</f>
        <v>Week 2</v>
      </c>
      <c r="O25" s="156">
        <f>IF(N10="3 weeks (accelerated)",M22,IF(N10="4 weeks",M21,IF(N10="5 weeks",M20,IF(N10="5 weeks",M19,IF(N10="8 weeks",M17,0)))))</f>
        <v>0</v>
      </c>
      <c r="P25" s="151"/>
      <c r="Q25" s="108">
        <f>IF(Q24="",IF(T11=$D25,$E16,""),Q24+1)</f>
        <v>10</v>
      </c>
      <c r="R25" s="107" t="str">
        <f t="shared" si="5"/>
        <v>Week 10</v>
      </c>
      <c r="S25" s="15"/>
      <c r="T25" s="62" t="str">
        <f>IF(T10="3 weeks (accelerated)",R22,IF(T10="4 weeks",R21,IF(T10="5 weeks",R20,IF(T10="6 weeks",R19,IF(T10="8 weeks",R17,"")))))</f>
        <v>Week 2</v>
      </c>
      <c r="U25" s="156">
        <f>IF(T10="3 weeks (accelerated)",S22,IF(T10="4 weeks",S21,IF(T10="5 weeks",S20,IF(T10="5 weeks",S19,IF(T10="8 weeks",S17,0)))))</f>
        <v>0</v>
      </c>
      <c r="V25" s="151"/>
      <c r="W25" s="108">
        <f>IF(W24="",IF(Z11=$D25,$E16,""),W24+1)</f>
        <v>10</v>
      </c>
      <c r="X25" s="107" t="str">
        <f t="shared" si="1"/>
        <v>Week 10</v>
      </c>
      <c r="Y25" s="15"/>
      <c r="Z25" s="62" t="str">
        <f>IF(Z10="3 weeks (accelerated)",X22,IF(Z10="4 weeks",X21,IF(Z10="5 weeks",X20,IF(Z10="6 weeks",X19,IF(Z10="8 weeks",X17,"")))))</f>
        <v>Week 2</v>
      </c>
      <c r="AA25" s="156">
        <f>IF(Z10="3 weeks (accelerated)",Y22,IF(Z10="4 weeks",Y21,IF(Z10="5 weeks",Y20,IF(Z10="5 weeks",Y19,IF(Z10="8 weeks",Y17,0)))))</f>
        <v>0</v>
      </c>
      <c r="AB25" s="151"/>
      <c r="AC25" s="108">
        <f>IF(AC24="",IF(AF11=$D25,$E16,""),AC24+1)</f>
        <v>10</v>
      </c>
      <c r="AD25" s="107" t="str">
        <f t="shared" si="2"/>
        <v>Week 10</v>
      </c>
      <c r="AE25" s="15"/>
      <c r="AF25" s="62" t="str">
        <f>IF(AF10="3 weeks (accelerated)",AD22,IF(AF10="4 weeks",AD21,IF(AF10="5 weeks",AD20,IF(AF10="6 weeks",AD19,IF(AF10="8 weeks",AD17,"")))))</f>
        <v>Week 2</v>
      </c>
      <c r="AG25" s="156">
        <f>IF(AF10="3 weeks (accelerated)",AE22,IF(AF10="4 weeks",AE21,IF(AF10="5 weeks",AE20,IF(AF10="5 weeks",AE19,IF(AF10="8 weeks",AE17,0)))))</f>
        <v>0</v>
      </c>
      <c r="AH25" s="151"/>
      <c r="AI25" s="1"/>
      <c r="AJ25" s="1"/>
    </row>
    <row r="26" spans="1:36" x14ac:dyDescent="0.25">
      <c r="A26" s="1"/>
      <c r="B26" s="1"/>
      <c r="C26" s="59">
        <f>SUM(G26,I26:J26,M26,O26:P26,S26,U26:V26,Y26,AA26:AB26,AE26,AG26:AH26)</f>
        <v>0</v>
      </c>
      <c r="D26" s="60" t="str">
        <f t="shared" si="6"/>
        <v/>
      </c>
      <c r="E26" s="50">
        <v>11</v>
      </c>
      <c r="F26" s="61" t="str">
        <f t="shared" si="4"/>
        <v>Week 11</v>
      </c>
      <c r="G26" s="15"/>
      <c r="H26" s="62" t="str">
        <f>IF(H10="3 weeks (accelerated)",F23,IF(H10="4 weeks",F22,IF(H10="5 weeks",F21,IF(H10="6 weeks",F20,IF(H10="8 weeks",F18,IF(H10="12 weeks",F18,""))))))</f>
        <v>Week 3</v>
      </c>
      <c r="I26" s="156">
        <f>INDEX(E16:G67,MATCH(H26,F16:F67,0),3)</f>
        <v>0</v>
      </c>
      <c r="J26" s="151"/>
      <c r="K26" s="108">
        <f>IF(K25="",IF(N11=$D26,$E16,""),K25+1)</f>
        <v>11</v>
      </c>
      <c r="L26" s="61" t="str">
        <f t="shared" si="0"/>
        <v>Week 11</v>
      </c>
      <c r="M26" s="15"/>
      <c r="N26" s="62" t="str">
        <f>IF(N10="3 weeks (accelerated)",L23,IF(N10="4 weeks",L22,IF(N10="5 weeks",L21,IF(N10="6 weeks",L20,IF(N10="8 weeks",L18,IF(N10="12 weeks",L18,""))))))</f>
        <v>Week 3</v>
      </c>
      <c r="O26" s="156">
        <f>INDEX(K16:M67,MATCH(N26,L16:L67,0),3)</f>
        <v>0</v>
      </c>
      <c r="P26" s="151"/>
      <c r="Q26" s="108">
        <f>IF(Q25="",IF(T11=$D26,$E16,""),Q25+1)</f>
        <v>11</v>
      </c>
      <c r="R26" s="107" t="str">
        <f t="shared" si="5"/>
        <v>Week 11</v>
      </c>
      <c r="S26" s="15"/>
      <c r="T26" s="62" t="str">
        <f>IF(T10="3 weeks (accelerated)",R23,IF(T10="4 weeks",R22,IF(T10="5 weeks",R21,IF(T10="6 weeks",R20,IF(T10="8 weeks",R18,IF(T10="12 weeks",R18,""))))))</f>
        <v>Week 3</v>
      </c>
      <c r="U26" s="156">
        <f>INDEX(Q16:S67,MATCH(T26,R16:R67,0),3)</f>
        <v>0</v>
      </c>
      <c r="V26" s="151"/>
      <c r="W26" s="108">
        <f>IF(W25="",IF(Z11=$D26,$E16,""),W25+1)</f>
        <v>11</v>
      </c>
      <c r="X26" s="107" t="str">
        <f t="shared" si="1"/>
        <v>Week 11</v>
      </c>
      <c r="Y26" s="15"/>
      <c r="Z26" s="62" t="str">
        <f>IF(Z10="3 weeks (accelerated)",X23,IF(Z10="4 weeks",X22,IF(Z10="5 weeks",X21,IF(Z10="6 weeks",X20,IF(Z10="8 weeks",X18,IF(Z10="12 weeks",X18,""))))))</f>
        <v>Week 3</v>
      </c>
      <c r="AA26" s="156">
        <f>INDEX(W16:Y67,MATCH(Z26,X16:X67,0),3)</f>
        <v>0</v>
      </c>
      <c r="AB26" s="151"/>
      <c r="AC26" s="108">
        <f>IF(AC25="",IF(AF11=$D26,$E16,""),AC25+1)</f>
        <v>11</v>
      </c>
      <c r="AD26" s="107" t="str">
        <f t="shared" si="2"/>
        <v>Week 11</v>
      </c>
      <c r="AE26" s="15"/>
      <c r="AF26" s="62" t="str">
        <f>IF(AF10="3 weeks (accelerated)",AD23,IF(AF10="4 weeks",AD22,IF(AF10="5 weeks",AD21,IF(AF10="6 weeks",AD20,IF(AF10="8 weeks",AD18,IF(AF10="12 weeks",AD18,""))))))</f>
        <v>Week 3</v>
      </c>
      <c r="AG26" s="156">
        <f>INDEX(AC16:AE67,MATCH(AF26,AD16:AD67,0),3)</f>
        <v>0</v>
      </c>
      <c r="AH26" s="151"/>
      <c r="AI26" s="1"/>
      <c r="AJ26" s="1"/>
    </row>
    <row r="27" spans="1:36" x14ac:dyDescent="0.25">
      <c r="A27" s="1"/>
      <c r="B27" s="1"/>
      <c r="C27" s="59">
        <f t="shared" si="3"/>
        <v>0</v>
      </c>
      <c r="D27" s="60" t="str">
        <f t="shared" si="6"/>
        <v/>
      </c>
      <c r="E27" s="50">
        <v>12</v>
      </c>
      <c r="F27" s="61" t="str">
        <f t="shared" si="4"/>
        <v>Week 12</v>
      </c>
      <c r="G27" s="15"/>
      <c r="H27" s="62" t="str">
        <f>IF(H10="3 weeks (accelerated)",F24,IF(H10="4 weeks",F23,IF(H10="5 weeks",F22,IF(H10="6 weeks",F21,IF(H10="8 weeks",F19,IF(H10="12 weeks",F17,""))))))</f>
        <v>Week 4</v>
      </c>
      <c r="I27" s="156">
        <f>INDEX(E16:G67,MATCH(H27,F16:F67,0),3)</f>
        <v>0</v>
      </c>
      <c r="J27" s="151"/>
      <c r="K27" s="108">
        <f>IF(K26="",IF(N11=$D27,$E16,""),K26+1)</f>
        <v>12</v>
      </c>
      <c r="L27" s="61" t="str">
        <f t="shared" si="0"/>
        <v>Week 12</v>
      </c>
      <c r="M27" s="15"/>
      <c r="N27" s="62" t="str">
        <f>IF(N10="3 weeks (accelerated)",L24,IF(N10="4 weeks",L23,IF(N10="5 weeks",L22,IF(N10="6 weeks",L21,IF(N10="8 weeks",L19,IF(N10="12 weeks",L17,""))))))</f>
        <v>Week 4</v>
      </c>
      <c r="O27" s="156">
        <f>INDEX(K16:M67,MATCH(N27,L16:L67,0),3)</f>
        <v>0</v>
      </c>
      <c r="P27" s="151"/>
      <c r="Q27" s="108">
        <f>IF(Q26="",IF(T11=$D27,$E16,""),Q26+1)</f>
        <v>12</v>
      </c>
      <c r="R27" s="107" t="str">
        <f t="shared" si="5"/>
        <v>Week 12</v>
      </c>
      <c r="S27" s="15"/>
      <c r="T27" s="62" t="str">
        <f>IF(T10="3 weeks (accelerated)",R24,IF(T10="4 weeks",R23,IF(T10="5 weeks",R22,IF(T10="6 weeks",R21,IF(T10="8 weeks",R19,IF(T10="12 weeks",R17,""))))))</f>
        <v>Week 4</v>
      </c>
      <c r="U27" s="156">
        <f>INDEX(Q16:S67,MATCH(T27,R16:R67,0),3)</f>
        <v>0</v>
      </c>
      <c r="V27" s="151"/>
      <c r="W27" s="108">
        <f>IF(W26="",IF(Z11=$D27,$E16,""),W26+1)</f>
        <v>12</v>
      </c>
      <c r="X27" s="107" t="str">
        <f t="shared" si="1"/>
        <v>Week 12</v>
      </c>
      <c r="Y27" s="15"/>
      <c r="Z27" s="62" t="str">
        <f>IF(Z10="3 weeks (accelerated)",X24,IF(Z10="4 weeks",X23,IF(Z10="5 weeks",X22,IF(Z10="6 weeks",X21,IF(Z10="8 weeks",X19,IF(Z10="12 weeks",X17,""))))))</f>
        <v>Week 4</v>
      </c>
      <c r="AA27" s="156">
        <f>INDEX(W16:Y67,MATCH(Z27,X16:X67,0),3)</f>
        <v>0</v>
      </c>
      <c r="AB27" s="151"/>
      <c r="AC27" s="108">
        <f>IF(AC26="",IF(AF11=$D27,$E16,""),AC26+1)</f>
        <v>12</v>
      </c>
      <c r="AD27" s="107" t="str">
        <f t="shared" si="2"/>
        <v>Week 12</v>
      </c>
      <c r="AE27" s="15"/>
      <c r="AF27" s="62" t="str">
        <f>IF(AF10="3 weeks (accelerated)",AD24,IF(AF10="4 weeks",AD23,IF(AF10="5 weeks",AD22,IF(AF10="6 weeks",AD21,IF(AF10="8 weeks",AD19,IF(AF10="12 weeks",AD17,""))))))</f>
        <v>Week 4</v>
      </c>
      <c r="AG27" s="156">
        <f>INDEX(AC16:AE67,MATCH(AF27,AD16:AD67,0),3)</f>
        <v>0</v>
      </c>
      <c r="AH27" s="151"/>
      <c r="AI27" s="1"/>
      <c r="AJ27" s="1"/>
    </row>
    <row r="28" spans="1:36" x14ac:dyDescent="0.25">
      <c r="A28" s="1"/>
      <c r="B28" s="1"/>
      <c r="C28" s="59">
        <f t="shared" si="3"/>
        <v>0</v>
      </c>
      <c r="D28" s="60" t="str">
        <f t="shared" si="6"/>
        <v/>
      </c>
      <c r="E28" s="50">
        <v>13</v>
      </c>
      <c r="F28" s="61" t="str">
        <f t="shared" si="4"/>
        <v>Week 13</v>
      </c>
      <c r="G28" s="15"/>
      <c r="H28" s="62" t="str">
        <f>IF(H10="3 weeks (accelerated)",F25,IF(H10="4 weeks",F24,IF(H10="5 weeks",F23,IF(H10="6 weeks",F22,IF(H10="8 weeks",F20,IF(H10="12 weeks",F18,""))))))</f>
        <v>Week 5</v>
      </c>
      <c r="I28" s="156">
        <f>INDEX(E16:G67,MATCH(H28,F16:F67,0),3)</f>
        <v>0</v>
      </c>
      <c r="J28" s="151"/>
      <c r="K28" s="108">
        <f>IF(K27="",IF(N11=$D28,$E16,""),K27+1)</f>
        <v>13</v>
      </c>
      <c r="L28" s="61" t="str">
        <f t="shared" si="0"/>
        <v>Week 13</v>
      </c>
      <c r="M28" s="15"/>
      <c r="N28" s="62" t="str">
        <f>IF(N10="3 weeks (accelerated)",L25,IF(N10="4 weeks",L24,IF(N10="5 weeks",L23,IF(N10="6 weeks",L22,IF(N10="8 weeks",L20,IF(N10="12 weeks",L18,""))))))</f>
        <v>Week 5</v>
      </c>
      <c r="O28" s="156">
        <f>INDEX(K16:M67,MATCH(N28,L16:L67,0),3)</f>
        <v>0</v>
      </c>
      <c r="P28" s="151"/>
      <c r="Q28" s="108">
        <f>IF(Q27="",IF(T11=$D28,$E16,""),Q27+1)</f>
        <v>13</v>
      </c>
      <c r="R28" s="107" t="str">
        <f t="shared" si="5"/>
        <v>Week 13</v>
      </c>
      <c r="S28" s="15"/>
      <c r="T28" s="62" t="str">
        <f>IF(T10="3 weeks (accelerated)",R25,IF(T10="4 weeks",R24,IF(T10="5 weeks",R23,IF(T10="6 weeks",R22,IF(T10="8 weeks",R20,IF(T10="12 weeks",R18,""))))))</f>
        <v>Week 5</v>
      </c>
      <c r="U28" s="156">
        <f>INDEX(Q16:S67,MATCH(T28,R16:R67,0),3)</f>
        <v>0</v>
      </c>
      <c r="V28" s="151"/>
      <c r="W28" s="108">
        <f>IF(W27="",IF(Z11=$D28,$E16,""),W27+1)</f>
        <v>13</v>
      </c>
      <c r="X28" s="107" t="str">
        <f t="shared" si="1"/>
        <v>Week 13</v>
      </c>
      <c r="Y28" s="15"/>
      <c r="Z28" s="62" t="str">
        <f>IF(Z10="3 weeks (accelerated)",X25,IF(Z10="4 weeks",X24,IF(Z10="5 weeks",X23,IF(Z10="6 weeks",X22,IF(Z10="8 weeks",X20,IF(Z10="12 weeks",X18,""))))))</f>
        <v>Week 5</v>
      </c>
      <c r="AA28" s="156">
        <f>INDEX(W16:Y67,MATCH(Z28,X16:X67,0),3)</f>
        <v>0</v>
      </c>
      <c r="AB28" s="151"/>
      <c r="AC28" s="108">
        <f>IF(AC27="",IF(AF11=$D28,$E16,""),AC27+1)</f>
        <v>13</v>
      </c>
      <c r="AD28" s="107" t="str">
        <f t="shared" si="2"/>
        <v>Week 13</v>
      </c>
      <c r="AE28" s="15"/>
      <c r="AF28" s="62" t="str">
        <f>IF(AF10="3 weeks (accelerated)",AD25,IF(AF10="4 weeks",AD24,IF(AF10="5 weeks",AD23,IF(AF10="6 weeks",AD22,IF(AF10="8 weeks",AD20,IF(AF10="12 weeks",AD18,""))))))</f>
        <v>Week 5</v>
      </c>
      <c r="AG28" s="156">
        <f>INDEX(AC16:AE67,MATCH(AF28,AD16:AD67,0),3)</f>
        <v>0</v>
      </c>
      <c r="AH28" s="151"/>
      <c r="AI28" s="1"/>
      <c r="AJ28" s="1"/>
    </row>
    <row r="29" spans="1:36" x14ac:dyDescent="0.25">
      <c r="A29" s="1"/>
      <c r="B29" s="1"/>
      <c r="C29" s="59">
        <f t="shared" si="3"/>
        <v>0</v>
      </c>
      <c r="D29" s="60" t="str">
        <f t="shared" si="6"/>
        <v/>
      </c>
      <c r="E29" s="50">
        <v>14</v>
      </c>
      <c r="F29" s="61" t="str">
        <f t="shared" si="4"/>
        <v>Week 14</v>
      </c>
      <c r="G29" s="15"/>
      <c r="H29" s="62" t="str">
        <f>IF(H10="3 weeks (accelerated)",F26,IF(H10="4 weeks",F25,IF(H10="5 weeks",F24,IF(H10="6 weeks",F23,IF(H10="8 weeks",F21,IF(H10="12 weeks",F19,""))))))</f>
        <v>Week 6</v>
      </c>
      <c r="I29" s="156">
        <f>INDEX(E16:G67,MATCH(H29,F16:F67,0),3)</f>
        <v>0</v>
      </c>
      <c r="J29" s="151"/>
      <c r="K29" s="108">
        <f>IF(K28="",IF(N11=$D29,$E16,""),K28+1)</f>
        <v>14</v>
      </c>
      <c r="L29" s="107" t="str">
        <f t="shared" si="0"/>
        <v>Week 14</v>
      </c>
      <c r="M29" s="15"/>
      <c r="N29" s="62" t="str">
        <f>IF(N10="3 weeks (accelerated)",L26,IF(N10="4 weeks",L25,IF(N10="5 weeks",L24,IF(N10="6 weeks",L23,IF(N10="8 weeks",L21,IF(N10="12 weeks",L19,""))))))</f>
        <v>Week 6</v>
      </c>
      <c r="O29" s="156">
        <f>INDEX(K16:M67,MATCH(N29,L16:L67,0),3)</f>
        <v>0</v>
      </c>
      <c r="P29" s="151"/>
      <c r="Q29" s="108">
        <f>IF(Q28="",IF(T11=$D29,$E16,""),Q28+1)</f>
        <v>14</v>
      </c>
      <c r="R29" s="107" t="str">
        <f t="shared" si="5"/>
        <v>Week 14</v>
      </c>
      <c r="S29" s="15"/>
      <c r="T29" s="62" t="str">
        <f>IF(T10="3 weeks (accelerated)",R26,IF(T10="4 weeks",R25,IF(T10="5 weeks",R24,IF(T10="6 weeks",R23,IF(T10="8 weeks",R21,IF(T10="12 weeks",R19,""))))))</f>
        <v>Week 6</v>
      </c>
      <c r="U29" s="156">
        <f>INDEX(Q16:S67,MATCH(T29,R16:R67,0),3)</f>
        <v>0</v>
      </c>
      <c r="V29" s="151"/>
      <c r="W29" s="108">
        <f>IF(W28="",IF(Z11=$D29,$E16,""),W28+1)</f>
        <v>14</v>
      </c>
      <c r="X29" s="107" t="str">
        <f t="shared" si="1"/>
        <v>Week 14</v>
      </c>
      <c r="Y29" s="15"/>
      <c r="Z29" s="62" t="str">
        <f>IF(Z10="3 weeks (accelerated)",X26,IF(Z10="4 weeks",X25,IF(Z10="5 weeks",X24,IF(Z10="6 weeks",X23,IF(Z10="8 weeks",X21,IF(Z10="12 weeks",X19,""))))))</f>
        <v>Week 6</v>
      </c>
      <c r="AA29" s="156">
        <f>INDEX(W16:Y67,MATCH(Z29,X16:X67,0),3)</f>
        <v>0</v>
      </c>
      <c r="AB29" s="151"/>
      <c r="AC29" s="108">
        <f>IF(AC28="",IF(AF11=$D29,$E16,""),AC28+1)</f>
        <v>14</v>
      </c>
      <c r="AD29" s="107" t="str">
        <f t="shared" si="2"/>
        <v>Week 14</v>
      </c>
      <c r="AE29" s="15"/>
      <c r="AF29" s="62" t="str">
        <f>IF(AF10="3 weeks (accelerated)",AD26,IF(AF10="4 weeks",AD25,IF(AF10="5 weeks",AD24,IF(AF10="6 weeks",AD23,IF(AF10="8 weeks",AD21,IF(AF10="12 weeks",AD19,""))))))</f>
        <v>Week 6</v>
      </c>
      <c r="AG29" s="156">
        <f>INDEX(AC16:AE67,MATCH(AF29,AD16:AD67,0),3)</f>
        <v>0</v>
      </c>
      <c r="AH29" s="151"/>
      <c r="AI29" s="1"/>
      <c r="AJ29" s="1"/>
    </row>
    <row r="30" spans="1:36" x14ac:dyDescent="0.25">
      <c r="A30" s="1"/>
      <c r="B30" s="1"/>
      <c r="C30" s="59">
        <f t="shared" si="3"/>
        <v>0</v>
      </c>
      <c r="D30" s="60" t="str">
        <f t="shared" si="6"/>
        <v/>
      </c>
      <c r="E30" s="50">
        <v>15</v>
      </c>
      <c r="F30" s="61" t="str">
        <f t="shared" si="4"/>
        <v>Week 15</v>
      </c>
      <c r="G30" s="15"/>
      <c r="H30" s="62" t="str">
        <f>IF(H10="3 weeks (accelerated)",F27,IF(H10="4 weeks",F26,IF(H10="5 weeks",F25,IF(H10="6 weeks",F24,IF(H10="8 weeks",F22,IF(H10="12 weeks",F20,""))))))</f>
        <v>Week 7</v>
      </c>
      <c r="I30" s="156">
        <f>INDEX(E16:G67,MATCH(H30,F16:F67,0),3)</f>
        <v>0</v>
      </c>
      <c r="J30" s="151"/>
      <c r="K30" s="108">
        <f>IF(K29="",IF(N11=$D30,$E16,""),K29+1)</f>
        <v>15</v>
      </c>
      <c r="L30" s="107" t="str">
        <f t="shared" si="0"/>
        <v>Week 15</v>
      </c>
      <c r="M30" s="15"/>
      <c r="N30" s="62" t="str">
        <f>IF(N10="3 weeks (accelerated)",L27,IF(N10="4 weeks",L26,IF(N10="5 weeks",L25,IF(N10="6 weeks",L24,IF(N10="8 weeks",L22,IF(N10="12 weeks",L20,""))))))</f>
        <v>Week 7</v>
      </c>
      <c r="O30" s="156">
        <f>INDEX(K16:M67,MATCH(N30,L16:L67,0),3)</f>
        <v>0</v>
      </c>
      <c r="P30" s="151"/>
      <c r="Q30" s="108">
        <f>IF(Q29="",IF(T11=$D30,$E16,""),Q29+1)</f>
        <v>15</v>
      </c>
      <c r="R30" s="107" t="str">
        <f t="shared" si="5"/>
        <v>Week 15</v>
      </c>
      <c r="S30" s="15"/>
      <c r="T30" s="62" t="str">
        <f>IF(T10="3 weeks (accelerated)",R27,IF(T10="4 weeks",R26,IF(T10="5 weeks",R25,IF(T10="6 weeks",R24,IF(T10="8 weeks",R22,IF(T10="12 weeks",R20,""))))))</f>
        <v>Week 7</v>
      </c>
      <c r="U30" s="156">
        <f>INDEX(Q16:S67,MATCH(T30,R16:R67,0),3)</f>
        <v>0</v>
      </c>
      <c r="V30" s="151"/>
      <c r="W30" s="108">
        <f>IF(W29="",IF(Z11=$D30,$E16,""),W29+1)</f>
        <v>15</v>
      </c>
      <c r="X30" s="107" t="str">
        <f t="shared" si="1"/>
        <v>Week 15</v>
      </c>
      <c r="Y30" s="15"/>
      <c r="Z30" s="62" t="str">
        <f>IF(Z10="3 weeks (accelerated)",X27,IF(Z10="4 weeks",X26,IF(Z10="5 weeks",X25,IF(Z10="6 weeks",X24,IF(Z10="8 weeks",X22,IF(Z10="12 weeks",X20,""))))))</f>
        <v>Week 7</v>
      </c>
      <c r="AA30" s="156">
        <f>INDEX(W16:Y67,MATCH(Z30,X16:X67,0),3)</f>
        <v>0</v>
      </c>
      <c r="AB30" s="151"/>
      <c r="AC30" s="108">
        <f>IF(AC29="",IF(AF11=$D30,$E16,""),AC29+1)</f>
        <v>15</v>
      </c>
      <c r="AD30" s="107" t="str">
        <f t="shared" si="2"/>
        <v>Week 15</v>
      </c>
      <c r="AE30" s="15"/>
      <c r="AF30" s="62" t="str">
        <f>IF(AF10="3 weeks (accelerated)",AD27,IF(AF10="4 weeks",AD26,IF(AF10="5 weeks",AD25,IF(AF10="6 weeks",AD24,IF(AF10="8 weeks",AD22,IF(AF10="12 weeks",AD20,""))))))</f>
        <v>Week 7</v>
      </c>
      <c r="AG30" s="156">
        <f>INDEX(AC16:AE67,MATCH(AF30,AD16:AD67,0),3)</f>
        <v>0</v>
      </c>
      <c r="AH30" s="151"/>
      <c r="AI30" s="1"/>
      <c r="AJ30" s="1"/>
    </row>
    <row r="31" spans="1:36" x14ac:dyDescent="0.25">
      <c r="A31" s="1"/>
      <c r="B31" s="1"/>
      <c r="C31" s="59">
        <f t="shared" si="3"/>
        <v>0</v>
      </c>
      <c r="D31" s="60" t="str">
        <f t="shared" si="6"/>
        <v/>
      </c>
      <c r="E31" s="50">
        <v>16</v>
      </c>
      <c r="F31" s="61" t="str">
        <f t="shared" si="4"/>
        <v>Week 16</v>
      </c>
      <c r="G31" s="15"/>
      <c r="H31" s="62" t="str">
        <f>IF(H10="3 weeks (accelerated)",F28,IF(H10="4 weeks",F27,IF(H10="5 weeks",F26,IF(H10="6 weeks",F25,IF(H10="8 weeks",F23,IF(H10="12 weeks",F21,""))))))</f>
        <v>Week 8</v>
      </c>
      <c r="I31" s="156">
        <f>INDEX(E16:G67,MATCH(H31,F16:F67,0),3)</f>
        <v>0</v>
      </c>
      <c r="J31" s="151"/>
      <c r="K31" s="108">
        <f>IF(K30="",IF(N11=$D31,$E16,""),K30+1)</f>
        <v>16</v>
      </c>
      <c r="L31" s="107" t="str">
        <f t="shared" si="0"/>
        <v>Week 16</v>
      </c>
      <c r="M31" s="15"/>
      <c r="N31" s="62" t="str">
        <f>IF(N10="3 weeks (accelerated)",L28,IF(N10="4 weeks",L27,IF(N10="5 weeks",L26,IF(N10="6 weeks",L25,IF(N10="8 weeks",L23,IF(N10="12 weeks",L21,""))))))</f>
        <v>Week 8</v>
      </c>
      <c r="O31" s="156">
        <f>INDEX(K16:M67,MATCH(N31,L16:L67,0),3)</f>
        <v>0</v>
      </c>
      <c r="P31" s="151"/>
      <c r="Q31" s="108">
        <f>IF(Q30="",IF(T11=$D31,$E16,""),Q30+1)</f>
        <v>16</v>
      </c>
      <c r="R31" s="107" t="str">
        <f t="shared" si="5"/>
        <v>Week 16</v>
      </c>
      <c r="S31" s="15"/>
      <c r="T31" s="62" t="str">
        <f>IF(T10="3 weeks (accelerated)",R28,IF(T10="4 weeks",R27,IF(T10="5 weeks",R26,IF(T10="6 weeks",R25,IF(T10="8 weeks",R23,IF(T10="12 weeks",R21,""))))))</f>
        <v>Week 8</v>
      </c>
      <c r="U31" s="156">
        <f>INDEX(Q16:S67,MATCH(T31,R16:R67,0),3)</f>
        <v>0</v>
      </c>
      <c r="V31" s="151"/>
      <c r="W31" s="108">
        <f>IF(W30="",IF(Z11=$D31,$E16,""),W30+1)</f>
        <v>16</v>
      </c>
      <c r="X31" s="107" t="str">
        <f t="shared" si="1"/>
        <v>Week 16</v>
      </c>
      <c r="Y31" s="15"/>
      <c r="Z31" s="62" t="str">
        <f>IF(Z10="3 weeks (accelerated)",X28,IF(Z10="4 weeks",X27,IF(Z10="5 weeks",X26,IF(Z10="6 weeks",X25,IF(Z10="8 weeks",X23,IF(Z10="12 weeks",X21,""))))))</f>
        <v>Week 8</v>
      </c>
      <c r="AA31" s="156">
        <f>INDEX(W16:Y67,MATCH(Z31,X16:X67,0),3)</f>
        <v>0</v>
      </c>
      <c r="AB31" s="151"/>
      <c r="AC31" s="108">
        <f>IF(AC30="",IF(AF11=$D31,$E16,""),AC30+1)</f>
        <v>16</v>
      </c>
      <c r="AD31" s="107" t="str">
        <f t="shared" si="2"/>
        <v>Week 16</v>
      </c>
      <c r="AE31" s="15"/>
      <c r="AF31" s="62" t="str">
        <f>IF(AF10="3 weeks (accelerated)",AD28,IF(AF10="4 weeks",AD27,IF(AF10="5 weeks",AD26,IF(AF10="6 weeks",AD25,IF(AF10="8 weeks",AD23,IF(AF10="12 weeks",AD21,""))))))</f>
        <v>Week 8</v>
      </c>
      <c r="AG31" s="156">
        <f>INDEX(AC16:AE67,MATCH(AF31,AD16:AD67,0),3)</f>
        <v>0</v>
      </c>
      <c r="AH31" s="151"/>
      <c r="AI31" s="1"/>
      <c r="AJ31" s="1"/>
    </row>
    <row r="32" spans="1:36" x14ac:dyDescent="0.25">
      <c r="A32" s="1"/>
      <c r="B32" s="1"/>
      <c r="C32" s="59">
        <f t="shared" si="3"/>
        <v>0</v>
      </c>
      <c r="D32" s="60" t="str">
        <f t="shared" si="6"/>
        <v/>
      </c>
      <c r="E32" s="50">
        <v>17</v>
      </c>
      <c r="F32" s="61" t="str">
        <f t="shared" si="4"/>
        <v>Week 17</v>
      </c>
      <c r="G32" s="15"/>
      <c r="H32" s="62" t="str">
        <f>IF(H10="3 weeks (accelerated)",F29,IF(H10="4 weeks",F28,IF(H10="5 weeks",F27,IF(H10="6 weeks",F26,IF(H10="8 weeks",F24,IF(H10="12 weeks",F22,""))))))</f>
        <v>Week 9</v>
      </c>
      <c r="I32" s="156">
        <f>INDEX(E16:G67,MATCH(H32,F16:F67,0),3)</f>
        <v>0</v>
      </c>
      <c r="J32" s="151"/>
      <c r="K32" s="108">
        <f>IF(K31="",IF(N11=$D32,$E16,""),K31+1)</f>
        <v>17</v>
      </c>
      <c r="L32" s="107" t="str">
        <f t="shared" si="0"/>
        <v>Week 17</v>
      </c>
      <c r="M32" s="15"/>
      <c r="N32" s="62" t="str">
        <f>IF(N10="3 weeks (accelerated)",L29,IF(N10="4 weeks",L28,IF(N10="5 weeks",L27,IF(N10="6 weeks",L26,IF(N10="8 weeks",L24,IF(N10="12 weeks",L22,""))))))</f>
        <v>Week 9</v>
      </c>
      <c r="O32" s="156">
        <f>INDEX(K16:M67,MATCH(N32,L16:L67,0),3)</f>
        <v>0</v>
      </c>
      <c r="P32" s="151"/>
      <c r="Q32" s="108">
        <f>IF(Q31="",IF(T11=$D32,$E16,""),Q31+1)</f>
        <v>17</v>
      </c>
      <c r="R32" s="107" t="str">
        <f t="shared" si="5"/>
        <v>Week 17</v>
      </c>
      <c r="S32" s="15"/>
      <c r="T32" s="62" t="str">
        <f>IF(T10="3 weeks (accelerated)",R29,IF(T10="4 weeks",R28,IF(T10="5 weeks",R27,IF(T10="6 weeks",R26,IF(T10="8 weeks",R24,IF(T10="12 weeks",R22,""))))))</f>
        <v>Week 9</v>
      </c>
      <c r="U32" s="156">
        <f>INDEX(Q16:S67,MATCH(T32,R16:R67,0),3)</f>
        <v>0</v>
      </c>
      <c r="V32" s="151"/>
      <c r="W32" s="108">
        <f>IF(W31="",IF(Z11=$D32,$E16,""),W31+1)</f>
        <v>17</v>
      </c>
      <c r="X32" s="107" t="str">
        <f t="shared" si="1"/>
        <v>Week 17</v>
      </c>
      <c r="Y32" s="15"/>
      <c r="Z32" s="62" t="str">
        <f>IF(Z10="3 weeks (accelerated)",X29,IF(Z10="4 weeks",X28,IF(Z10="5 weeks",X27,IF(Z10="6 weeks",X26,IF(Z10="8 weeks",X24,IF(Z10="12 weeks",X22,""))))))</f>
        <v>Week 9</v>
      </c>
      <c r="AA32" s="156">
        <f>INDEX(W16:Y67,MATCH(Z32,X16:X67,0),3)</f>
        <v>0</v>
      </c>
      <c r="AB32" s="151"/>
      <c r="AC32" s="108">
        <f>IF(AC31="",IF(AF11=$D32,$E16,""),AC31+1)</f>
        <v>17</v>
      </c>
      <c r="AD32" s="107" t="str">
        <f t="shared" si="2"/>
        <v>Week 17</v>
      </c>
      <c r="AE32" s="15"/>
      <c r="AF32" s="62" t="str">
        <f>IF(AF10="3 weeks (accelerated)",AD29,IF(AF10="4 weeks",AD28,IF(AF10="5 weeks",AD27,IF(AF10="6 weeks",AD26,IF(AF10="8 weeks",AD24,IF(AF10="12 weeks",AD22,""))))))</f>
        <v>Week 9</v>
      </c>
      <c r="AG32" s="156">
        <f>INDEX(AC16:AE67,MATCH(AF32,AD16:AD67,0),3)</f>
        <v>0</v>
      </c>
      <c r="AH32" s="151"/>
      <c r="AI32" s="1"/>
      <c r="AJ32" s="1"/>
    </row>
    <row r="33" spans="1:36" x14ac:dyDescent="0.25">
      <c r="A33" s="1"/>
      <c r="B33" s="1"/>
      <c r="C33" s="59">
        <f t="shared" si="3"/>
        <v>0</v>
      </c>
      <c r="D33" s="60" t="str">
        <f t="shared" si="6"/>
        <v/>
      </c>
      <c r="E33" s="50">
        <v>18</v>
      </c>
      <c r="F33" s="61" t="str">
        <f t="shared" si="4"/>
        <v>Week 18</v>
      </c>
      <c r="G33" s="15"/>
      <c r="H33" s="62" t="str">
        <f>IF(H10="3 weeks (accelerated)",F30,IF(H10="4 weeks",F29,IF(H10="5 weeks",F28,IF(H10="6 weeks",F27,IF(H10="8 weeks",F25,IF(H10="12 weeks",F23,""))))))</f>
        <v>Week 10</v>
      </c>
      <c r="I33" s="156">
        <f>INDEX(E16:G67,MATCH(H33,F16:F67,0),3)</f>
        <v>0</v>
      </c>
      <c r="J33" s="151"/>
      <c r="K33" s="108">
        <f>IF(K32="",IF(N11=$D33,$E16,""),K32+1)</f>
        <v>18</v>
      </c>
      <c r="L33" s="107" t="str">
        <f t="shared" si="0"/>
        <v>Week 18</v>
      </c>
      <c r="M33" s="15"/>
      <c r="N33" s="62" t="str">
        <f>IF(N10="3 weeks (accelerated)",L30,IF(N10="4 weeks",L29,IF(N10="5 weeks",L28,IF(N10="6 weeks",L27,IF(N10="8 weeks",L25,IF(N10="12 weeks",L23,""))))))</f>
        <v>Week 10</v>
      </c>
      <c r="O33" s="156">
        <f>INDEX(K16:M67,MATCH(N33,L16:L67,0),3)</f>
        <v>0</v>
      </c>
      <c r="P33" s="151"/>
      <c r="Q33" s="108">
        <f>IF(Q32="",IF(T11=$D33,$E16,""),Q32+1)</f>
        <v>18</v>
      </c>
      <c r="R33" s="107" t="str">
        <f t="shared" si="5"/>
        <v>Week 18</v>
      </c>
      <c r="S33" s="15"/>
      <c r="T33" s="62" t="str">
        <f>IF(T10="3 weeks (accelerated)",R30,IF(T10="4 weeks",R29,IF(T10="5 weeks",R28,IF(T10="6 weeks",R27,IF(T10="8 weeks",R25,IF(T10="12 weeks",R23,""))))))</f>
        <v>Week 10</v>
      </c>
      <c r="U33" s="156">
        <f>INDEX(Q16:S67,MATCH(T33,R16:R67,0),3)</f>
        <v>0</v>
      </c>
      <c r="V33" s="151"/>
      <c r="W33" s="108">
        <f>IF(W32="",IF(Z11=$D33,$E16,""),W32+1)</f>
        <v>18</v>
      </c>
      <c r="X33" s="107" t="str">
        <f t="shared" si="1"/>
        <v>Week 18</v>
      </c>
      <c r="Y33" s="15"/>
      <c r="Z33" s="62" t="str">
        <f>IF(Z10="3 weeks (accelerated)",X30,IF(Z10="4 weeks",X29,IF(Z10="5 weeks",X28,IF(Z10="6 weeks",X27,IF(Z10="8 weeks",X25,IF(Z10="12 weeks",X23,""))))))</f>
        <v>Week 10</v>
      </c>
      <c r="AA33" s="156">
        <f>INDEX(W16:Y67,MATCH(Z33,X16:X67,0),3)</f>
        <v>0</v>
      </c>
      <c r="AB33" s="151"/>
      <c r="AC33" s="108">
        <f>IF(AC32="",IF(AF11=$D33,$E16,""),AC32+1)</f>
        <v>18</v>
      </c>
      <c r="AD33" s="107" t="str">
        <f t="shared" si="2"/>
        <v>Week 18</v>
      </c>
      <c r="AE33" s="15"/>
      <c r="AF33" s="62" t="str">
        <f>IF(AF10="3 weeks (accelerated)",AD30,IF(AF10="4 weeks",AD29,IF(AF10="5 weeks",AD28,IF(AF10="6 weeks",AD27,IF(AF10="8 weeks",AD25,IF(AF10="12 weeks",AD23,""))))))</f>
        <v>Week 10</v>
      </c>
      <c r="AG33" s="156">
        <f>INDEX(AC16:AE67,MATCH(AF33,AD16:AD67,0),3)</f>
        <v>0</v>
      </c>
      <c r="AH33" s="151"/>
      <c r="AI33" s="1"/>
      <c r="AJ33" s="1"/>
    </row>
    <row r="34" spans="1:36" x14ac:dyDescent="0.25">
      <c r="A34" s="1"/>
      <c r="B34" s="1"/>
      <c r="C34" s="59">
        <f t="shared" si="3"/>
        <v>0</v>
      </c>
      <c r="D34" s="60" t="str">
        <f t="shared" si="6"/>
        <v/>
      </c>
      <c r="E34" s="50">
        <v>19</v>
      </c>
      <c r="F34" s="61" t="str">
        <f t="shared" si="4"/>
        <v>Week 19</v>
      </c>
      <c r="G34" s="15"/>
      <c r="H34" s="62" t="str">
        <f>IF(H10="3 weeks (accelerated)",F31,IF(H10="4 weeks",F30,IF(H10="5 weeks",F29,IF(H10="6 weeks",F28,IF(H10="8 weeks",F26,IF(H10="12 weeks",F24,""))))))</f>
        <v>Week 11</v>
      </c>
      <c r="I34" s="156">
        <f>INDEX(E16:G67,MATCH(H34,F16:F67,0),3)</f>
        <v>0</v>
      </c>
      <c r="J34" s="151"/>
      <c r="K34" s="108">
        <f>IF(K33="",IF(N11=$D34,$E16,""),K33+1)</f>
        <v>19</v>
      </c>
      <c r="L34" s="107" t="str">
        <f t="shared" si="0"/>
        <v>Week 19</v>
      </c>
      <c r="M34" s="15"/>
      <c r="N34" s="62" t="str">
        <f>IF(N10="3 weeks (accelerated)",L31,IF(N10="4 weeks",L30,IF(N10="5 weeks",L29,IF(N10="6 weeks",L28,IF(N10="8 weeks",L26,IF(N10="12 weeks",L24,""))))))</f>
        <v>Week 11</v>
      </c>
      <c r="O34" s="156">
        <f>INDEX(K16:M67,MATCH(N34,L16:L67,0),3)</f>
        <v>0</v>
      </c>
      <c r="P34" s="151"/>
      <c r="Q34" s="108">
        <f>IF(Q33="",IF(T11=$D34,$E16,""),Q33+1)</f>
        <v>19</v>
      </c>
      <c r="R34" s="107" t="str">
        <f t="shared" si="5"/>
        <v>Week 19</v>
      </c>
      <c r="S34" s="15"/>
      <c r="T34" s="62" t="str">
        <f>IF(T10="3 weeks (accelerated)",R31,IF(T10="4 weeks",R30,IF(T10="5 weeks",R29,IF(T10="6 weeks",R28,IF(T10="8 weeks",R26,IF(T10="12 weeks",R24,""))))))</f>
        <v>Week 11</v>
      </c>
      <c r="U34" s="156">
        <f>INDEX(Q16:S67,MATCH(T34,R16:R67,0),3)</f>
        <v>0</v>
      </c>
      <c r="V34" s="151"/>
      <c r="W34" s="108">
        <f>IF(W33="",IF(Z11=$D34,$E16,""),W33+1)</f>
        <v>19</v>
      </c>
      <c r="X34" s="107" t="str">
        <f t="shared" si="1"/>
        <v>Week 19</v>
      </c>
      <c r="Y34" s="15"/>
      <c r="Z34" s="62" t="str">
        <f>IF(Z10="3 weeks (accelerated)",X31,IF(Z10="4 weeks",X30,IF(Z10="5 weeks",X29,IF(Z10="6 weeks",X28,IF(Z10="8 weeks",X26,IF(Z10="12 weeks",X24,""))))))</f>
        <v>Week 11</v>
      </c>
      <c r="AA34" s="156">
        <f>INDEX(W16:Y67,MATCH(Z34,X16:X67,0),3)</f>
        <v>0</v>
      </c>
      <c r="AB34" s="151"/>
      <c r="AC34" s="108">
        <f>IF(AC33="",IF(AF11=$D34,$E16,""),AC33+1)</f>
        <v>19</v>
      </c>
      <c r="AD34" s="107" t="str">
        <f t="shared" si="2"/>
        <v>Week 19</v>
      </c>
      <c r="AE34" s="15"/>
      <c r="AF34" s="62" t="str">
        <f>IF(AF10="3 weeks (accelerated)",AD31,IF(AF10="4 weeks",AD30,IF(AF10="5 weeks",AD29,IF(AF10="6 weeks",AD28,IF(AF10="8 weeks",AD26,IF(AF10="12 weeks",AD24,""))))))</f>
        <v>Week 11</v>
      </c>
      <c r="AG34" s="156">
        <f>INDEX(AC16:AE67,MATCH(AF34,AD16:AD67,0),3)</f>
        <v>0</v>
      </c>
      <c r="AH34" s="151"/>
      <c r="AI34" s="1"/>
      <c r="AJ34" s="1"/>
    </row>
    <row r="35" spans="1:36" x14ac:dyDescent="0.25">
      <c r="A35" s="1"/>
      <c r="B35" s="1"/>
      <c r="C35" s="59">
        <f t="shared" si="3"/>
        <v>0</v>
      </c>
      <c r="D35" s="60" t="str">
        <f t="shared" si="6"/>
        <v/>
      </c>
      <c r="E35" s="50">
        <v>20</v>
      </c>
      <c r="F35" s="61" t="str">
        <f t="shared" si="4"/>
        <v>Week 20</v>
      </c>
      <c r="G35" s="15"/>
      <c r="H35" s="62" t="str">
        <f>IF(H10="3 weeks (accelerated)",F32,IF(H10="4 weeks",F31,IF(H10="5 weeks",F30,IF(H10="6 weeks",F29,IF(H10="8 weeks",F27,IF(H10="12 weeks",F25,""))))))</f>
        <v>Week 12</v>
      </c>
      <c r="I35" s="156">
        <f>INDEX(E16:G67,MATCH(H35,F16:F67,0),3)</f>
        <v>0</v>
      </c>
      <c r="J35" s="151"/>
      <c r="K35" s="108">
        <f>IF(K34="",IF(N11=$D35,$E16,""),K34+1)</f>
        <v>20</v>
      </c>
      <c r="L35" s="107" t="str">
        <f t="shared" si="0"/>
        <v>Week 20</v>
      </c>
      <c r="M35" s="15"/>
      <c r="N35" s="62" t="str">
        <f>IF(N10="3 weeks (accelerated)",L32,IF(N10="4 weeks",L31,IF(N10="5 weeks",L30,IF(N10="6 weeks",L29,IF(N10="8 weeks",L27,IF(N10="12 weeks",L25,""))))))</f>
        <v>Week 12</v>
      </c>
      <c r="O35" s="156">
        <f>INDEX(K16:M67,MATCH(N35,L16:L67,0),3)</f>
        <v>0</v>
      </c>
      <c r="P35" s="151"/>
      <c r="Q35" s="108">
        <f>IF(Q34="",IF(T11=$D35,$E16,""),Q34+1)</f>
        <v>20</v>
      </c>
      <c r="R35" s="107" t="str">
        <f t="shared" si="5"/>
        <v>Week 20</v>
      </c>
      <c r="S35" s="15"/>
      <c r="T35" s="62" t="str">
        <f>IF(T10="3 weeks (accelerated)",R32,IF(T10="4 weeks",R31,IF(T10="5 weeks",R30,IF(T10="6 weeks",R29,IF(T10="8 weeks",R27,IF(T10="12 weeks",R25,""))))))</f>
        <v>Week 12</v>
      </c>
      <c r="U35" s="156">
        <f>INDEX(Q16:S67,MATCH(T35,R16:R67,0),3)</f>
        <v>0</v>
      </c>
      <c r="V35" s="151"/>
      <c r="W35" s="108">
        <f>IF(W34="",IF(Z11=$D35,$E16,""),W34+1)</f>
        <v>20</v>
      </c>
      <c r="X35" s="107" t="str">
        <f t="shared" si="1"/>
        <v>Week 20</v>
      </c>
      <c r="Y35" s="15"/>
      <c r="Z35" s="62" t="str">
        <f>IF(Z10="3 weeks (accelerated)",X32,IF(Z10="4 weeks",X31,IF(Z10="5 weeks",X30,IF(Z10="6 weeks",X29,IF(Z10="8 weeks",X27,IF(Z10="12 weeks",X25,""))))))</f>
        <v>Week 12</v>
      </c>
      <c r="AA35" s="156">
        <f>INDEX(W16:Y67,MATCH(Z35,X16:X67,0),3)</f>
        <v>0</v>
      </c>
      <c r="AB35" s="151"/>
      <c r="AC35" s="108">
        <f>IF(AC34="",IF(AF11=$D35,$E16,""),AC34+1)</f>
        <v>20</v>
      </c>
      <c r="AD35" s="107" t="str">
        <f t="shared" si="2"/>
        <v>Week 20</v>
      </c>
      <c r="AE35" s="15"/>
      <c r="AF35" s="62" t="str">
        <f>IF(AF10="3 weeks (accelerated)",AD32,IF(AF10="4 weeks",AD31,IF(AF10="5 weeks",AD30,IF(AF10="6 weeks",AD29,IF(AF10="8 weeks",AD27,IF(AF10="12 weeks",AD25,""))))))</f>
        <v>Week 12</v>
      </c>
      <c r="AG35" s="156">
        <f>INDEX(AC16:AE67,MATCH(AF35,AD16:AD67,0),3)</f>
        <v>0</v>
      </c>
      <c r="AH35" s="151"/>
      <c r="AI35" s="1"/>
      <c r="AJ35" s="1"/>
    </row>
    <row r="36" spans="1:36" x14ac:dyDescent="0.25">
      <c r="A36" s="1"/>
      <c r="B36" s="1"/>
      <c r="C36" s="59">
        <f t="shared" si="3"/>
        <v>0</v>
      </c>
      <c r="D36" s="60" t="str">
        <f t="shared" si="6"/>
        <v/>
      </c>
      <c r="E36" s="50">
        <v>21</v>
      </c>
      <c r="F36" s="61" t="str">
        <f t="shared" si="4"/>
        <v>Week 21</v>
      </c>
      <c r="G36" s="15"/>
      <c r="H36" s="62" t="str">
        <f>IF(H10="3 weeks (accelerated)",F33,IF(H10="4 weeks",F32,IF(H10="5 weeks",F31,IF(H10="6 weeks",F30,IF(H10="8 weeks",F28,IF(H10="12 weeks",F26,""))))))</f>
        <v>Week 13</v>
      </c>
      <c r="I36" s="156">
        <f>INDEX(E16:G67,MATCH(H36,F16:F67,0),3)</f>
        <v>0</v>
      </c>
      <c r="J36" s="151"/>
      <c r="K36" s="108">
        <f>IF(K35="",IF(N11=$D36,$E16,""),K35+1)</f>
        <v>21</v>
      </c>
      <c r="L36" s="107" t="str">
        <f t="shared" si="0"/>
        <v>Week 21</v>
      </c>
      <c r="M36" s="15"/>
      <c r="N36" s="62" t="str">
        <f>IF(N10="3 weeks (accelerated)",L33,IF(N10="4 weeks",L32,IF(N10="5 weeks",L31,IF(N10="6 weeks",L30,IF(N10="8 weeks",L28,IF(N10="12 weeks",L26,""))))))</f>
        <v>Week 13</v>
      </c>
      <c r="O36" s="156">
        <f>INDEX(K16:M67,MATCH(N36,L16:L67,0),3)</f>
        <v>0</v>
      </c>
      <c r="P36" s="151"/>
      <c r="Q36" s="108">
        <f>IF(Q35="",IF(T11=$D36,$E16,""),Q35+1)</f>
        <v>21</v>
      </c>
      <c r="R36" s="107" t="str">
        <f t="shared" si="5"/>
        <v>Week 21</v>
      </c>
      <c r="S36" s="15"/>
      <c r="T36" s="62" t="str">
        <f>IF(T10="3 weeks (accelerated)",R33,IF(T10="4 weeks",R32,IF(T10="5 weeks",R31,IF(T10="6 weeks",R30,IF(T10="8 weeks",R28,IF(T10="12 weeks",R26,""))))))</f>
        <v>Week 13</v>
      </c>
      <c r="U36" s="156">
        <f>INDEX(Q16:S67,MATCH(T36,R16:R67,0),3)</f>
        <v>0</v>
      </c>
      <c r="V36" s="151"/>
      <c r="W36" s="108">
        <f>IF(W35="",IF(Z11=$D36,$E16,""),W35+1)</f>
        <v>21</v>
      </c>
      <c r="X36" s="107" t="str">
        <f t="shared" si="1"/>
        <v>Week 21</v>
      </c>
      <c r="Y36" s="15"/>
      <c r="Z36" s="62" t="str">
        <f>IF(Z10="3 weeks (accelerated)",X33,IF(Z10="4 weeks",X32,IF(Z10="5 weeks",X31,IF(Z10="6 weeks",X30,IF(Z10="8 weeks",X28,IF(Z10="12 weeks",X26,""))))))</f>
        <v>Week 13</v>
      </c>
      <c r="AA36" s="156">
        <f>INDEX(W16:Y67,MATCH(Z36,X16:X67,0),3)</f>
        <v>0</v>
      </c>
      <c r="AB36" s="151"/>
      <c r="AC36" s="108">
        <f>IF(AC35="",IF(AF11=$D36,$E16,""),AC35+1)</f>
        <v>21</v>
      </c>
      <c r="AD36" s="107" t="str">
        <f t="shared" si="2"/>
        <v>Week 21</v>
      </c>
      <c r="AE36" s="15"/>
      <c r="AF36" s="62" t="str">
        <f>IF(AF10="3 weeks (accelerated)",AD33,IF(AF10="4 weeks",AD32,IF(AF10="5 weeks",AD31,IF(AF10="6 weeks",AD30,IF(AF10="8 weeks",AD28,IF(AF10="12 weeks",AD26,""))))))</f>
        <v>Week 13</v>
      </c>
      <c r="AG36" s="156">
        <f>INDEX(AC16:AE67,MATCH(AF36,AD16:AD67,0),3)</f>
        <v>0</v>
      </c>
      <c r="AH36" s="151"/>
      <c r="AI36" s="1"/>
      <c r="AJ36" s="1"/>
    </row>
    <row r="37" spans="1:36" x14ac:dyDescent="0.25">
      <c r="A37" s="1"/>
      <c r="B37" s="1"/>
      <c r="C37" s="59">
        <f t="shared" si="3"/>
        <v>0</v>
      </c>
      <c r="D37" s="60" t="str">
        <f t="shared" si="6"/>
        <v/>
      </c>
      <c r="E37" s="50">
        <v>22</v>
      </c>
      <c r="F37" s="61" t="str">
        <f t="shared" si="4"/>
        <v>Week 22</v>
      </c>
      <c r="G37" s="15"/>
      <c r="H37" s="62" t="str">
        <f>IF(H10="3 weeks (accelerated)",F34,IF(H10="4 weeks",F33,IF(H10="5 weeks",F32,IF(H10="6 weeks",F31,IF(H10="8 weeks",F29,IF(H10="12 weeks",F27,""))))))</f>
        <v>Week 14</v>
      </c>
      <c r="I37" s="156">
        <f>INDEX(E16:G67,MATCH(H37,F16:F67,0),3)</f>
        <v>0</v>
      </c>
      <c r="J37" s="151"/>
      <c r="K37" s="108">
        <f>IF(K36="",IF(N11=$D37,$E16,""),K36+1)</f>
        <v>22</v>
      </c>
      <c r="L37" s="107" t="str">
        <f t="shared" si="0"/>
        <v>Week 22</v>
      </c>
      <c r="M37" s="15"/>
      <c r="N37" s="62" t="str">
        <f>IF(N10="3 weeks (accelerated)",L34,IF(N10="4 weeks",L33,IF(N10="5 weeks",L32,IF(N10="6 weeks",L31,IF(N10="8 weeks",L29,IF(N10="12 weeks",L27,""))))))</f>
        <v>Week 14</v>
      </c>
      <c r="O37" s="156">
        <f>INDEX(K16:M67,MATCH(N37,L16:L67,0),3)</f>
        <v>0</v>
      </c>
      <c r="P37" s="151"/>
      <c r="Q37" s="108">
        <f>IF(Q36="",IF(T11=$D37,$E16,""),Q36+1)</f>
        <v>22</v>
      </c>
      <c r="R37" s="107" t="str">
        <f t="shared" si="5"/>
        <v>Week 22</v>
      </c>
      <c r="S37" s="15"/>
      <c r="T37" s="62" t="str">
        <f>IF(T10="3 weeks (accelerated)",R34,IF(T10="4 weeks",R33,IF(T10="5 weeks",R32,IF(T10="6 weeks",R31,IF(T10="8 weeks",R29,IF(T10="12 weeks",R27,""))))))</f>
        <v>Week 14</v>
      </c>
      <c r="U37" s="156">
        <f>INDEX(Q16:S67,MATCH(T37,R16:R67,0),3)</f>
        <v>0</v>
      </c>
      <c r="V37" s="151"/>
      <c r="W37" s="108">
        <f>IF(W36="",IF(Z11=$D37,$E16,""),W36+1)</f>
        <v>22</v>
      </c>
      <c r="X37" s="107" t="str">
        <f t="shared" si="1"/>
        <v>Week 22</v>
      </c>
      <c r="Y37" s="15"/>
      <c r="Z37" s="62" t="str">
        <f>IF(Z10="3 weeks (accelerated)",X34,IF(Z10="4 weeks",X33,IF(Z10="5 weeks",X32,IF(Z10="6 weeks",X31,IF(Z10="8 weeks",X29,IF(Z10="12 weeks",X27,""))))))</f>
        <v>Week 14</v>
      </c>
      <c r="AA37" s="156">
        <f>INDEX(W16:Y67,MATCH(Z37,X16:X67,0),3)</f>
        <v>0</v>
      </c>
      <c r="AB37" s="151"/>
      <c r="AC37" s="108">
        <f>IF(AC36="",IF(AF11=$D37,$E16,""),AC36+1)</f>
        <v>22</v>
      </c>
      <c r="AD37" s="107" t="str">
        <f t="shared" si="2"/>
        <v>Week 22</v>
      </c>
      <c r="AE37" s="15"/>
      <c r="AF37" s="62" t="str">
        <f>IF(AF10="3 weeks (accelerated)",AD34,IF(AF10="4 weeks",AD33,IF(AF10="5 weeks",AD32,IF(AF10="6 weeks",AD31,IF(AF10="8 weeks",AD29,IF(AF10="12 weeks",AD27,""))))))</f>
        <v>Week 14</v>
      </c>
      <c r="AG37" s="156">
        <f>INDEX(AC16:AE67,MATCH(AF37,AD16:AD67,0),3)</f>
        <v>0</v>
      </c>
      <c r="AH37" s="151"/>
      <c r="AI37" s="1"/>
      <c r="AJ37" s="1"/>
    </row>
    <row r="38" spans="1:36" x14ac:dyDescent="0.25">
      <c r="A38" s="1"/>
      <c r="B38" s="1"/>
      <c r="C38" s="59">
        <f t="shared" si="3"/>
        <v>0</v>
      </c>
      <c r="D38" s="60" t="str">
        <f t="shared" si="6"/>
        <v/>
      </c>
      <c r="E38" s="50">
        <v>23</v>
      </c>
      <c r="F38" s="61" t="str">
        <f t="shared" si="4"/>
        <v>Week 23</v>
      </c>
      <c r="G38" s="15"/>
      <c r="H38" s="62" t="str">
        <f>IF(H10="3 weeks (accelerated)",F35,IF(H10="4 weeks",F34,IF(H10="5 weeks",F33,IF(H10="6 weeks",F32,IF(H10="8 weeks",F30,IF(H10="12 weeks",F28,""))))))</f>
        <v>Week 15</v>
      </c>
      <c r="I38" s="156">
        <f>INDEX(E16:G67,MATCH(H38,F16:F67,0),3)</f>
        <v>0</v>
      </c>
      <c r="J38" s="151"/>
      <c r="K38" s="108">
        <f>IF(K37="",IF(N11=$D38,$E16,""),K37+1)</f>
        <v>23</v>
      </c>
      <c r="L38" s="107" t="str">
        <f t="shared" si="0"/>
        <v>Week 23</v>
      </c>
      <c r="M38" s="15"/>
      <c r="N38" s="62" t="str">
        <f>IF(N10="3 weeks (accelerated)",L35,IF(N10="4 weeks",L34,IF(N10="5 weeks",L33,IF(N10="6 weeks",L32,IF(N10="8 weeks",L30,IF(N10="12 weeks",L28,""))))))</f>
        <v>Week 15</v>
      </c>
      <c r="O38" s="156">
        <f>INDEX(K16:M67,MATCH(N38,L16:L67,0),3)</f>
        <v>0</v>
      </c>
      <c r="P38" s="151"/>
      <c r="Q38" s="108">
        <f>IF(Q37="",IF(T11=$D38,$E16,""),Q37+1)</f>
        <v>23</v>
      </c>
      <c r="R38" s="107" t="str">
        <f t="shared" si="5"/>
        <v>Week 23</v>
      </c>
      <c r="S38" s="15"/>
      <c r="T38" s="62" t="str">
        <f>IF(T10="3 weeks (accelerated)",R35,IF(T10="4 weeks",R34,IF(T10="5 weeks",R33,IF(T10="6 weeks",R32,IF(T10="8 weeks",R30,IF(T10="12 weeks",R28,""))))))</f>
        <v>Week 15</v>
      </c>
      <c r="U38" s="156">
        <f>INDEX(Q16:S67,MATCH(T38,R16:R67,0),3)</f>
        <v>0</v>
      </c>
      <c r="V38" s="151"/>
      <c r="W38" s="108">
        <f>IF(W37="",IF(Z11=$D38,$E16,""),W37+1)</f>
        <v>23</v>
      </c>
      <c r="X38" s="107" t="str">
        <f t="shared" si="1"/>
        <v>Week 23</v>
      </c>
      <c r="Y38" s="15"/>
      <c r="Z38" s="62" t="str">
        <f>IF(Z10="3 weeks (accelerated)",X35,IF(Z10="4 weeks",X34,IF(Z10="5 weeks",X33,IF(Z10="6 weeks",X32,IF(Z10="8 weeks",X30,IF(Z10="12 weeks",X28,""))))))</f>
        <v>Week 15</v>
      </c>
      <c r="AA38" s="156">
        <f>INDEX(W16:Y67,MATCH(Z38,X16:X67,0),3)</f>
        <v>0</v>
      </c>
      <c r="AB38" s="151"/>
      <c r="AC38" s="108">
        <f>IF(AC37="",IF(AF11=$D38,$E16,""),AC37+1)</f>
        <v>23</v>
      </c>
      <c r="AD38" s="107" t="str">
        <f t="shared" si="2"/>
        <v>Week 23</v>
      </c>
      <c r="AE38" s="15"/>
      <c r="AF38" s="62" t="str">
        <f>IF(AF10="3 weeks (accelerated)",AD35,IF(AF10="4 weeks",AD34,IF(AF10="5 weeks",AD33,IF(AF10="6 weeks",AD32,IF(AF10="8 weeks",AD30,IF(AF10="12 weeks",AD28,""))))))</f>
        <v>Week 15</v>
      </c>
      <c r="AG38" s="156">
        <f>INDEX(AC16:AE67,MATCH(AF38,AD16:AD67,0),3)</f>
        <v>0</v>
      </c>
      <c r="AH38" s="151"/>
      <c r="AI38" s="1"/>
      <c r="AJ38" s="1"/>
    </row>
    <row r="39" spans="1:36" x14ac:dyDescent="0.25">
      <c r="A39" s="1"/>
      <c r="B39" s="1"/>
      <c r="C39" s="59">
        <f t="shared" si="3"/>
        <v>0</v>
      </c>
      <c r="D39" s="60" t="str">
        <f t="shared" si="6"/>
        <v/>
      </c>
      <c r="E39" s="50">
        <v>24</v>
      </c>
      <c r="F39" s="61" t="str">
        <f t="shared" si="4"/>
        <v>Week 24</v>
      </c>
      <c r="G39" s="15"/>
      <c r="H39" s="62" t="str">
        <f>IF(H10="3 weeks (accelerated)",F36,IF(H10="4 weeks",F35,IF(H10="5 weeks",F34,IF(H10="6 weeks",F33,IF(H10="8 weeks",F31,IF(H10="12 weeks",F29,""))))))</f>
        <v>Week 16</v>
      </c>
      <c r="I39" s="156">
        <f>INDEX(E16:G67,MATCH(H39,F16:F67,0),3)</f>
        <v>0</v>
      </c>
      <c r="J39" s="151"/>
      <c r="K39" s="108">
        <f>IF(K38="",IF(N11=$D39,$E16,""),K38+1)</f>
        <v>24</v>
      </c>
      <c r="L39" s="107" t="str">
        <f t="shared" si="0"/>
        <v>Week 24</v>
      </c>
      <c r="M39" s="15"/>
      <c r="N39" s="62" t="str">
        <f>IF(N10="3 weeks (accelerated)",L36,IF(N10="4 weeks",L35,IF(N10="5 weeks",L34,IF(N10="6 weeks",L33,IF(N10="8 weeks",L31,IF(N10="12 weeks",L29,""))))))</f>
        <v>Week 16</v>
      </c>
      <c r="O39" s="156">
        <f>INDEX(K16:M67,MATCH(N39,L16:L67,0),3)</f>
        <v>0</v>
      </c>
      <c r="P39" s="151"/>
      <c r="Q39" s="108">
        <f>IF(Q38="",IF(T11=$D39,$E16,""),Q38+1)</f>
        <v>24</v>
      </c>
      <c r="R39" s="107" t="str">
        <f t="shared" si="5"/>
        <v>Week 24</v>
      </c>
      <c r="S39" s="15"/>
      <c r="T39" s="62" t="str">
        <f>IF(T10="3 weeks (accelerated)",R36,IF(T10="4 weeks",R35,IF(T10="5 weeks",R34,IF(T10="6 weeks",R33,IF(T10="8 weeks",R31,IF(T10="12 weeks",R29,""))))))</f>
        <v>Week 16</v>
      </c>
      <c r="U39" s="156">
        <f>INDEX(Q16:S67,MATCH(T39,R16:R67,0),3)</f>
        <v>0</v>
      </c>
      <c r="V39" s="151"/>
      <c r="W39" s="108">
        <f>IF(W38="",IF(Z11=$D39,$E16,""),W38+1)</f>
        <v>24</v>
      </c>
      <c r="X39" s="107" t="str">
        <f t="shared" si="1"/>
        <v>Week 24</v>
      </c>
      <c r="Y39" s="15"/>
      <c r="Z39" s="62" t="str">
        <f>IF(Z10="3 weeks (accelerated)",X36,IF(Z10="4 weeks",X35,IF(Z10="5 weeks",X34,IF(Z10="6 weeks",X33,IF(Z10="8 weeks",X31,IF(Z10="12 weeks",X29,""))))))</f>
        <v>Week 16</v>
      </c>
      <c r="AA39" s="156">
        <f>INDEX(W16:Y67,MATCH(Z39,X16:X67,0),3)</f>
        <v>0</v>
      </c>
      <c r="AB39" s="151"/>
      <c r="AC39" s="108">
        <f>IF(AC38="",IF(AF11=$D39,$E16,""),AC38+1)</f>
        <v>24</v>
      </c>
      <c r="AD39" s="107" t="str">
        <f t="shared" si="2"/>
        <v>Week 24</v>
      </c>
      <c r="AE39" s="15"/>
      <c r="AF39" s="62" t="str">
        <f>IF(AF10="3 weeks (accelerated)",AD36,IF(AF10="4 weeks",AD35,IF(AF10="5 weeks",AD34,IF(AF10="6 weeks",AD33,IF(AF10="8 weeks",AD31,IF(AF10="12 weeks",AD29,""))))))</f>
        <v>Week 16</v>
      </c>
      <c r="AG39" s="156">
        <f>INDEX(AC16:AE67,MATCH(AF39,AD16:AD67,0),3)</f>
        <v>0</v>
      </c>
      <c r="AH39" s="151"/>
      <c r="AI39" s="1"/>
      <c r="AJ39" s="1"/>
    </row>
    <row r="40" spans="1:36" x14ac:dyDescent="0.25">
      <c r="A40" s="1"/>
      <c r="B40" s="1"/>
      <c r="C40" s="59">
        <f t="shared" si="3"/>
        <v>0</v>
      </c>
      <c r="D40" s="60" t="str">
        <f t="shared" si="6"/>
        <v/>
      </c>
      <c r="E40" s="50">
        <v>25</v>
      </c>
      <c r="F40" s="61" t="str">
        <f t="shared" si="4"/>
        <v>Week 25</v>
      </c>
      <c r="G40" s="15"/>
      <c r="H40" s="62" t="str">
        <f>IF(H10="3 weeks (accelerated)",F37,IF(H10="4 weeks",F36,IF(H10="5 weeks",F35,IF(H10="6 weeks",F34,IF(H10="8 weeks",F32,IF(H10="12 weeks",F30,""))))))</f>
        <v>Week 17</v>
      </c>
      <c r="I40" s="156">
        <f>INDEX(E16:G67,MATCH(H40,F16:F67,0),3)</f>
        <v>0</v>
      </c>
      <c r="J40" s="151"/>
      <c r="K40" s="108">
        <f>IF(K39="",IF(N11=$D40,$E16,""),K39+1)</f>
        <v>25</v>
      </c>
      <c r="L40" s="107" t="str">
        <f t="shared" si="0"/>
        <v>Week 25</v>
      </c>
      <c r="M40" s="15"/>
      <c r="N40" s="62" t="str">
        <f>IF(N10="3 weeks (accelerated)",L37,IF(N10="4 weeks",L36,IF(N10="5 weeks",L35,IF(N10="6 weeks",L34,IF(N10="8 weeks",L32,IF(N10="12 weeks",L30,""))))))</f>
        <v>Week 17</v>
      </c>
      <c r="O40" s="156">
        <f>INDEX(K16:M67,MATCH(N40,L16:L67,0),3)</f>
        <v>0</v>
      </c>
      <c r="P40" s="151"/>
      <c r="Q40" s="108">
        <f>IF(Q39="",IF(T11=$D40,$E16,""),Q39+1)</f>
        <v>25</v>
      </c>
      <c r="R40" s="107" t="str">
        <f t="shared" si="5"/>
        <v>Week 25</v>
      </c>
      <c r="S40" s="15"/>
      <c r="T40" s="62" t="str">
        <f>IF(T10="3 weeks (accelerated)",R37,IF(T10="4 weeks",R36,IF(T10="5 weeks",R35,IF(T10="6 weeks",R34,IF(T10="8 weeks",R32,IF(T10="12 weeks",R30,""))))))</f>
        <v>Week 17</v>
      </c>
      <c r="U40" s="156">
        <f>INDEX(Q16:S67,MATCH(T40,R16:R67,0),3)</f>
        <v>0</v>
      </c>
      <c r="V40" s="151"/>
      <c r="W40" s="108">
        <f>IF(W39="",IF(Z11=$D40,$E16,""),W39+1)</f>
        <v>25</v>
      </c>
      <c r="X40" s="107" t="str">
        <f t="shared" si="1"/>
        <v>Week 25</v>
      </c>
      <c r="Y40" s="15"/>
      <c r="Z40" s="62" t="str">
        <f>IF(Z10="3 weeks (accelerated)",X37,IF(Z10="4 weeks",X36,IF(Z10="5 weeks",X35,IF(Z10="6 weeks",X34,IF(Z10="8 weeks",X32,IF(Z10="12 weeks",X30,""))))))</f>
        <v>Week 17</v>
      </c>
      <c r="AA40" s="156">
        <f>INDEX(W16:Y67,MATCH(Z40,X16:X67,0),3)</f>
        <v>0</v>
      </c>
      <c r="AB40" s="151"/>
      <c r="AC40" s="108">
        <f>IF(AC39="",IF(AF11=$D40,$E16,""),AC39+1)</f>
        <v>25</v>
      </c>
      <c r="AD40" s="107" t="str">
        <f t="shared" si="2"/>
        <v>Week 25</v>
      </c>
      <c r="AE40" s="15"/>
      <c r="AF40" s="62" t="str">
        <f>IF(AF10="3 weeks (accelerated)",AD37,IF(AF10="4 weeks",AD36,IF(AF10="5 weeks",AD35,IF(AF10="6 weeks",AD34,IF(AF10="8 weeks",AD32,IF(AF10="12 weeks",AD30,""))))))</f>
        <v>Week 17</v>
      </c>
      <c r="AG40" s="156">
        <f>INDEX(AC16:AE67,MATCH(AF40,AD16:AD67,0),3)</f>
        <v>0</v>
      </c>
      <c r="AH40" s="151"/>
      <c r="AI40" s="1"/>
      <c r="AJ40" s="1"/>
    </row>
    <row r="41" spans="1:36" x14ac:dyDescent="0.25">
      <c r="A41" s="1"/>
      <c r="B41" s="1"/>
      <c r="C41" s="59">
        <f t="shared" si="3"/>
        <v>0</v>
      </c>
      <c r="D41" s="60" t="str">
        <f t="shared" si="6"/>
        <v/>
      </c>
      <c r="E41" s="50">
        <v>26</v>
      </c>
      <c r="F41" s="61" t="str">
        <f t="shared" si="4"/>
        <v>Week 26</v>
      </c>
      <c r="G41" s="15"/>
      <c r="H41" s="62" t="str">
        <f>IF(H10="3 weeks (accelerated)",F38,IF(H10="4 weeks",F37,IF(H10="5 weeks",F36,IF(H10="6 weeks",F35,IF(H10="8 weeks",F33,IF(H10="12 weeks",F31,""))))))</f>
        <v>Week 18</v>
      </c>
      <c r="I41" s="156">
        <f>INDEX(E16:G67,MATCH(H41,F16:F67,0),3)</f>
        <v>0</v>
      </c>
      <c r="J41" s="151"/>
      <c r="K41" s="108">
        <f>IF(K40="",IF(N11=$D41,$E16,""),K40+1)</f>
        <v>26</v>
      </c>
      <c r="L41" s="107" t="str">
        <f t="shared" si="0"/>
        <v>Week 26</v>
      </c>
      <c r="M41" s="15"/>
      <c r="N41" s="62" t="str">
        <f>IF(N10="3 weeks (accelerated)",L38,IF(N10="4 weeks",L37,IF(N10="5 weeks",L36,IF(N10="6 weeks",L35,IF(N10="8 weeks",L33,IF(N10="12 weeks",L31,""))))))</f>
        <v>Week 18</v>
      </c>
      <c r="O41" s="156">
        <f>INDEX(K16:M67,MATCH(N41,L16:L67,0),3)</f>
        <v>0</v>
      </c>
      <c r="P41" s="151"/>
      <c r="Q41" s="108">
        <f>IF(Q40="",IF(T11=$D41,$E16,""),Q40+1)</f>
        <v>26</v>
      </c>
      <c r="R41" s="107" t="str">
        <f t="shared" si="5"/>
        <v>Week 26</v>
      </c>
      <c r="S41" s="15"/>
      <c r="T41" s="62" t="str">
        <f>IF(T10="3 weeks (accelerated)",R38,IF(T10="4 weeks",R37,IF(T10="5 weeks",R36,IF(T10="6 weeks",R35,IF(T10="8 weeks",R33,IF(T10="12 weeks",R31,""))))))</f>
        <v>Week 18</v>
      </c>
      <c r="U41" s="156">
        <f>INDEX(Q16:S67,MATCH(T41,R16:R67,0),3)</f>
        <v>0</v>
      </c>
      <c r="V41" s="151"/>
      <c r="W41" s="108">
        <f>IF(W40="",IF(Z11=$D41,$E16,""),W40+1)</f>
        <v>26</v>
      </c>
      <c r="X41" s="107" t="str">
        <f t="shared" si="1"/>
        <v>Week 26</v>
      </c>
      <c r="Y41" s="15"/>
      <c r="Z41" s="62" t="str">
        <f>IF(Z10="3 weeks (accelerated)",X38,IF(Z10="4 weeks",X37,IF(Z10="5 weeks",X36,IF(Z10="6 weeks",X35,IF(Z10="8 weeks",X33,IF(Z10="12 weeks",X31,""))))))</f>
        <v>Week 18</v>
      </c>
      <c r="AA41" s="156">
        <f>INDEX(W16:Y67,MATCH(Z41,X16:X67,0),3)</f>
        <v>0</v>
      </c>
      <c r="AB41" s="151"/>
      <c r="AC41" s="108">
        <f>IF(AC40="",IF(AF11=$D41,$E16,""),AC40+1)</f>
        <v>26</v>
      </c>
      <c r="AD41" s="107" t="str">
        <f t="shared" si="2"/>
        <v>Week 26</v>
      </c>
      <c r="AE41" s="15"/>
      <c r="AF41" s="62" t="str">
        <f>IF(AF10="3 weeks (accelerated)",AD38,IF(AF10="4 weeks",AD37,IF(AF10="5 weeks",AD36,IF(AF10="6 weeks",AD35,IF(AF10="8 weeks",AD33,IF(AF10="12 weeks",AD31,""))))))</f>
        <v>Week 18</v>
      </c>
      <c r="AG41" s="156">
        <f>INDEX(AC16:AE67,MATCH(AF41,AD16:AD67,0),3)</f>
        <v>0</v>
      </c>
      <c r="AH41" s="151"/>
      <c r="AI41" s="1"/>
      <c r="AJ41" s="1"/>
    </row>
    <row r="42" spans="1:36" x14ac:dyDescent="0.25">
      <c r="A42" s="1"/>
      <c r="B42" s="1"/>
      <c r="C42" s="59">
        <f t="shared" si="3"/>
        <v>0</v>
      </c>
      <c r="D42" s="60" t="str">
        <f t="shared" si="6"/>
        <v/>
      </c>
      <c r="E42" s="50">
        <v>27</v>
      </c>
      <c r="F42" s="61" t="str">
        <f t="shared" si="4"/>
        <v>Week 27</v>
      </c>
      <c r="G42" s="15"/>
      <c r="H42" s="62" t="str">
        <f>IF(H10="3 weeks (accelerated)",F39,IF(H10="4 weeks",F38,IF(H10="5 weeks",F37,IF(H10="6 weeks",F36,IF(H10="8 weeks",F34,IF(H10="12 weeks",F32,""))))))</f>
        <v>Week 19</v>
      </c>
      <c r="I42" s="156">
        <f>INDEX(E16:G67,MATCH(H42,F16:F67,0),3)</f>
        <v>0</v>
      </c>
      <c r="J42" s="151"/>
      <c r="K42" s="108">
        <f>IF(K41="",IF(N11=$D42,$E16,""),K41+1)</f>
        <v>27</v>
      </c>
      <c r="L42" s="107" t="str">
        <f t="shared" si="0"/>
        <v>Week 27</v>
      </c>
      <c r="M42" s="15"/>
      <c r="N42" s="62" t="str">
        <f>IF(N10="3 weeks (accelerated)",L39,IF(N10="4 weeks",L38,IF(N10="5 weeks",L37,IF(N10="6 weeks",L36,IF(N10="8 weeks",L34,IF(N10="12 weeks",L32,""))))))</f>
        <v>Week 19</v>
      </c>
      <c r="O42" s="156">
        <f>INDEX(K16:M67,MATCH(N42,L16:L67,0),3)</f>
        <v>0</v>
      </c>
      <c r="P42" s="151"/>
      <c r="Q42" s="108">
        <f>IF(Q41="",IF(T11=$D42,$E16,""),Q41+1)</f>
        <v>27</v>
      </c>
      <c r="R42" s="107" t="str">
        <f t="shared" si="5"/>
        <v>Week 27</v>
      </c>
      <c r="S42" s="15"/>
      <c r="T42" s="62" t="str">
        <f>IF(T10="3 weeks (accelerated)",R39,IF(T10="4 weeks",R38,IF(T10="5 weeks",R37,IF(T10="6 weeks",R36,IF(T10="8 weeks",R34,IF(T10="12 weeks",R32,""))))))</f>
        <v>Week 19</v>
      </c>
      <c r="U42" s="156">
        <f>INDEX(Q16:S67,MATCH(T42,R16:R67,0),3)</f>
        <v>0</v>
      </c>
      <c r="V42" s="151"/>
      <c r="W42" s="108">
        <f>IF(W41="",IF(Z11=$D42,$E16,""),W41+1)</f>
        <v>27</v>
      </c>
      <c r="X42" s="107" t="str">
        <f t="shared" si="1"/>
        <v>Week 27</v>
      </c>
      <c r="Y42" s="15"/>
      <c r="Z42" s="62" t="str">
        <f>IF(Z10="3 weeks (accelerated)",X39,IF(Z10="4 weeks",X38,IF(Z10="5 weeks",X37,IF(Z10="6 weeks",X36,IF(Z10="8 weeks",X34,IF(Z10="12 weeks",X32,""))))))</f>
        <v>Week 19</v>
      </c>
      <c r="AA42" s="156">
        <f>INDEX(W16:Y67,MATCH(Z42,X16:X67,0),3)</f>
        <v>0</v>
      </c>
      <c r="AB42" s="151"/>
      <c r="AC42" s="108">
        <f>IF(AC41="",IF(AF11=$D42,$E16,""),AC41+1)</f>
        <v>27</v>
      </c>
      <c r="AD42" s="107" t="str">
        <f t="shared" si="2"/>
        <v>Week 27</v>
      </c>
      <c r="AE42" s="15"/>
      <c r="AF42" s="62" t="str">
        <f>IF(AF10="3 weeks (accelerated)",AD39,IF(AF10="4 weeks",AD38,IF(AF10="5 weeks",AD37,IF(AF10="6 weeks",AD36,IF(AF10="8 weeks",AD34,IF(AF10="12 weeks",AD32,""))))))</f>
        <v>Week 19</v>
      </c>
      <c r="AG42" s="156">
        <f>INDEX(AC16:AE67,MATCH(AF42,AD16:AD67,0),3)</f>
        <v>0</v>
      </c>
      <c r="AH42" s="151"/>
      <c r="AI42" s="1"/>
      <c r="AJ42" s="1"/>
    </row>
    <row r="43" spans="1:36" x14ac:dyDescent="0.25">
      <c r="A43" s="1"/>
      <c r="B43" s="1"/>
      <c r="C43" s="59">
        <f t="shared" si="3"/>
        <v>0</v>
      </c>
      <c r="D43" s="60" t="str">
        <f t="shared" si="6"/>
        <v/>
      </c>
      <c r="E43" s="50">
        <v>28</v>
      </c>
      <c r="F43" s="61" t="str">
        <f t="shared" si="4"/>
        <v>Week 28</v>
      </c>
      <c r="G43" s="15"/>
      <c r="H43" s="62" t="str">
        <f>IF(H10="3 weeks (accelerated)",F40,IF(H10="4 weeks",F39,IF(H10="5 weeks",F38,IF(H10="6 weeks",F37,IF(H10="8 weeks",F35,IF(H10="12 weeks",F33,""))))))</f>
        <v>Week 20</v>
      </c>
      <c r="I43" s="156">
        <f>INDEX(E16:G67,MATCH(H43,F16:F67,0),3)</f>
        <v>0</v>
      </c>
      <c r="J43" s="151"/>
      <c r="K43" s="108">
        <f>IF(K42="",IF(N11=$D43,$E16,""),K42+1)</f>
        <v>28</v>
      </c>
      <c r="L43" s="107" t="str">
        <f t="shared" si="0"/>
        <v>Week 28</v>
      </c>
      <c r="M43" s="15"/>
      <c r="N43" s="62" t="str">
        <f>IF(N10="3 weeks (accelerated)",L40,IF(N10="4 weeks",L39,IF(N10="5 weeks",L38,IF(N10="6 weeks",L37,IF(N10="8 weeks",L35,IF(N10="12 weeks",L33,""))))))</f>
        <v>Week 20</v>
      </c>
      <c r="O43" s="156">
        <f>INDEX(K16:M67,MATCH(N43,L16:L67,0),3)</f>
        <v>0</v>
      </c>
      <c r="P43" s="151"/>
      <c r="Q43" s="108">
        <f>IF(Q42="",IF(T11=$D43,$E16,""),Q42+1)</f>
        <v>28</v>
      </c>
      <c r="R43" s="107" t="str">
        <f t="shared" si="5"/>
        <v>Week 28</v>
      </c>
      <c r="S43" s="15"/>
      <c r="T43" s="62" t="str">
        <f>IF(T10="3 weeks (accelerated)",R40,IF(T10="4 weeks",R39,IF(T10="5 weeks",R38,IF(T10="6 weeks",R37,IF(T10="8 weeks",R35,IF(T10="12 weeks",R33,""))))))</f>
        <v>Week 20</v>
      </c>
      <c r="U43" s="156">
        <f>INDEX(Q16:S67,MATCH(T43,R16:R67,0),3)</f>
        <v>0</v>
      </c>
      <c r="V43" s="151"/>
      <c r="W43" s="108">
        <f>IF(W42="",IF(Z11=$D43,$E16,""),W42+1)</f>
        <v>28</v>
      </c>
      <c r="X43" s="107" t="str">
        <f t="shared" si="1"/>
        <v>Week 28</v>
      </c>
      <c r="Y43" s="15"/>
      <c r="Z43" s="62" t="str">
        <f>IF(Z10="3 weeks (accelerated)",X40,IF(Z10="4 weeks",X39,IF(Z10="5 weeks",X38,IF(Z10="6 weeks",X37,IF(Z10="8 weeks",X35,IF(Z10="12 weeks",X33,""))))))</f>
        <v>Week 20</v>
      </c>
      <c r="AA43" s="156">
        <f>INDEX(W16:Y67,MATCH(Z43,X16:X67,0),3)</f>
        <v>0</v>
      </c>
      <c r="AB43" s="151"/>
      <c r="AC43" s="108">
        <f>IF(AC42="",IF(AF11=$D43,$E16,""),AC42+1)</f>
        <v>28</v>
      </c>
      <c r="AD43" s="107" t="str">
        <f t="shared" si="2"/>
        <v>Week 28</v>
      </c>
      <c r="AE43" s="15"/>
      <c r="AF43" s="62" t="str">
        <f>IF(AF10="3 weeks (accelerated)",AD40,IF(AF10="4 weeks",AD39,IF(AF10="5 weeks",AD38,IF(AF10="6 weeks",AD37,IF(AF10="8 weeks",AD35,IF(AF10="12 weeks",AD33,""))))))</f>
        <v>Week 20</v>
      </c>
      <c r="AG43" s="156">
        <f>INDEX(AC16:AE67,MATCH(AF43,AD16:AD67,0),3)</f>
        <v>0</v>
      </c>
      <c r="AH43" s="151"/>
      <c r="AI43" s="1"/>
      <c r="AJ43" s="1"/>
    </row>
    <row r="44" spans="1:36" x14ac:dyDescent="0.25">
      <c r="A44" s="1"/>
      <c r="B44" s="1"/>
      <c r="C44" s="59">
        <f t="shared" si="3"/>
        <v>0</v>
      </c>
      <c r="D44" s="60" t="str">
        <f t="shared" si="6"/>
        <v/>
      </c>
      <c r="E44" s="50">
        <v>29</v>
      </c>
      <c r="F44" s="61" t="str">
        <f t="shared" si="4"/>
        <v>Week 29</v>
      </c>
      <c r="G44" s="15"/>
      <c r="H44" s="62" t="str">
        <f>IF(H10="3 weeks (accelerated)",F41,IF(H10="4 weeks",F40,IF(H10="5 weeks",F39,IF(H10="6 weeks",F38,IF(H10="8 weeks",F36,IF(H10="12 weeks",F34,""))))))</f>
        <v>Week 21</v>
      </c>
      <c r="I44" s="156">
        <f>INDEX(E16:G67,MATCH(H44,F16:F67,0),3)</f>
        <v>0</v>
      </c>
      <c r="J44" s="151"/>
      <c r="K44" s="108">
        <f>IF(K43="",IF(N11=$D44,$E16,""),K43+1)</f>
        <v>29</v>
      </c>
      <c r="L44" s="107" t="str">
        <f t="shared" si="0"/>
        <v>Week 29</v>
      </c>
      <c r="M44" s="15"/>
      <c r="N44" s="62" t="str">
        <f>IF(N10="3 weeks (accelerated)",L41,IF(N10="4 weeks",L40,IF(N10="5 weeks",L39,IF(N10="6 weeks",L38,IF(N10="8 weeks",L36,IF(N10="12 weeks",L34,""))))))</f>
        <v>Week 21</v>
      </c>
      <c r="O44" s="156">
        <f>INDEX(K16:M67,MATCH(N44,L16:L67,0),3)</f>
        <v>0</v>
      </c>
      <c r="P44" s="151"/>
      <c r="Q44" s="108">
        <f>IF(Q43="",IF(T11=$D44,$E16,""),Q43+1)</f>
        <v>29</v>
      </c>
      <c r="R44" s="107" t="str">
        <f t="shared" si="5"/>
        <v>Week 29</v>
      </c>
      <c r="S44" s="15"/>
      <c r="T44" s="62" t="str">
        <f>IF(T10="3 weeks (accelerated)",R41,IF(T10="4 weeks",R40,IF(T10="5 weeks",R39,IF(T10="6 weeks",R38,IF(T10="8 weeks",R36,IF(T10="12 weeks",R34,""))))))</f>
        <v>Week 21</v>
      </c>
      <c r="U44" s="156">
        <f>INDEX(Q16:S67,MATCH(T44,R16:R67,0),3)</f>
        <v>0</v>
      </c>
      <c r="V44" s="151"/>
      <c r="W44" s="108">
        <f>IF(W43="",IF(Z11=$D44,$E16,""),W43+1)</f>
        <v>29</v>
      </c>
      <c r="X44" s="107" t="str">
        <f t="shared" si="1"/>
        <v>Week 29</v>
      </c>
      <c r="Y44" s="15"/>
      <c r="Z44" s="62" t="str">
        <f>IF(Z10="3 weeks (accelerated)",X41,IF(Z10="4 weeks",X40,IF(Z10="5 weeks",X39,IF(Z10="6 weeks",X38,IF(Z10="8 weeks",X36,IF(Z10="12 weeks",X34,""))))))</f>
        <v>Week 21</v>
      </c>
      <c r="AA44" s="156">
        <f>INDEX(W16:Y67,MATCH(Z44,X16:X67,0),3)</f>
        <v>0</v>
      </c>
      <c r="AB44" s="151"/>
      <c r="AC44" s="108">
        <f>IF(AC43="",IF(AF11=$D44,$E16,""),AC43+1)</f>
        <v>29</v>
      </c>
      <c r="AD44" s="107" t="str">
        <f t="shared" si="2"/>
        <v>Week 29</v>
      </c>
      <c r="AE44" s="15"/>
      <c r="AF44" s="62" t="str">
        <f>IF(AF10="3 weeks (accelerated)",AD41,IF(AF10="4 weeks",AD40,IF(AF10="5 weeks",AD39,IF(AF10="6 weeks",AD38,IF(AF10="8 weeks",AD36,IF(AF10="12 weeks",AD34,""))))))</f>
        <v>Week 21</v>
      </c>
      <c r="AG44" s="156">
        <f>INDEX(AC16:AE67,MATCH(AF44,AD16:AD67,0),3)</f>
        <v>0</v>
      </c>
      <c r="AH44" s="151"/>
      <c r="AI44" s="1"/>
      <c r="AJ44" s="1"/>
    </row>
    <row r="45" spans="1:36" x14ac:dyDescent="0.25">
      <c r="A45" s="1"/>
      <c r="B45" s="1"/>
      <c r="C45" s="59">
        <f t="shared" si="3"/>
        <v>0</v>
      </c>
      <c r="D45" s="60" t="str">
        <f t="shared" si="6"/>
        <v/>
      </c>
      <c r="E45" s="50">
        <v>30</v>
      </c>
      <c r="F45" s="61" t="str">
        <f t="shared" si="4"/>
        <v>Week 30</v>
      </c>
      <c r="G45" s="15"/>
      <c r="H45" s="62" t="str">
        <f>IF(H10="3 weeks (accelerated)",F42,IF(H10="4 weeks",F41,IF(H10="5 weeks",F40,IF(H10="6 weeks",F39,IF(H10="8 weeks",F37,IF(H10="12 weeks",F35,""))))))</f>
        <v>Week 22</v>
      </c>
      <c r="I45" s="156">
        <f>INDEX(E16:G67,MATCH(H45,F16:F67,0),3)</f>
        <v>0</v>
      </c>
      <c r="J45" s="151"/>
      <c r="K45" s="108">
        <f>IF(K44="",IF(N11=$D45,$E16,""),K44+1)</f>
        <v>30</v>
      </c>
      <c r="L45" s="107" t="str">
        <f t="shared" si="0"/>
        <v>Week 30</v>
      </c>
      <c r="M45" s="15"/>
      <c r="N45" s="62" t="str">
        <f>IF(N10="3 weeks (accelerated)",L42,IF(N10="4 weeks",L41,IF(N10="5 weeks",L40,IF(N10="6 weeks",L39,IF(N10="8 weeks",L37,IF(N10="12 weeks",L35,""))))))</f>
        <v>Week 22</v>
      </c>
      <c r="O45" s="156">
        <f>INDEX(K16:M67,MATCH(N45,L16:L67,0),3)</f>
        <v>0</v>
      </c>
      <c r="P45" s="151"/>
      <c r="Q45" s="108">
        <f>IF(Q44="",IF(T11=$D45,$E16,""),Q44+1)</f>
        <v>30</v>
      </c>
      <c r="R45" s="107" t="str">
        <f t="shared" si="5"/>
        <v>Week 30</v>
      </c>
      <c r="S45" s="15"/>
      <c r="T45" s="62" t="str">
        <f>IF(T10="3 weeks (accelerated)",R42,IF(T10="4 weeks",R41,IF(T10="5 weeks",R40,IF(T10="6 weeks",R39,IF(T10="8 weeks",R37,IF(T10="12 weeks",R35,""))))))</f>
        <v>Week 22</v>
      </c>
      <c r="U45" s="156">
        <f>INDEX(Q16:S67,MATCH(T45,R16:R67,0),3)</f>
        <v>0</v>
      </c>
      <c r="V45" s="151"/>
      <c r="W45" s="108">
        <f>IF(W44="",IF(Z11=$D45,$E16,""),W44+1)</f>
        <v>30</v>
      </c>
      <c r="X45" s="107" t="str">
        <f t="shared" si="1"/>
        <v>Week 30</v>
      </c>
      <c r="Y45" s="15"/>
      <c r="Z45" s="62" t="str">
        <f>IF(Z10="3 weeks (accelerated)",X42,IF(Z10="4 weeks",X41,IF(Z10="5 weeks",X40,IF(Z10="6 weeks",X39,IF(Z10="8 weeks",X37,IF(Z10="12 weeks",X35,""))))))</f>
        <v>Week 22</v>
      </c>
      <c r="AA45" s="156">
        <f>INDEX(W16:Y67,MATCH(Z45,X16:X67,0),3)</f>
        <v>0</v>
      </c>
      <c r="AB45" s="151"/>
      <c r="AC45" s="108">
        <f>IF(AC44="",IF(AF11=$D45,$E16,""),AC44+1)</f>
        <v>30</v>
      </c>
      <c r="AD45" s="107" t="str">
        <f t="shared" si="2"/>
        <v>Week 30</v>
      </c>
      <c r="AE45" s="15"/>
      <c r="AF45" s="62" t="str">
        <f>IF(AF10="3 weeks (accelerated)",AD42,IF(AF10="4 weeks",AD41,IF(AF10="5 weeks",AD40,IF(AF10="6 weeks",AD39,IF(AF10="8 weeks",AD37,IF(AF10="12 weeks",AD35,""))))))</f>
        <v>Week 22</v>
      </c>
      <c r="AG45" s="156">
        <f>INDEX(AC16:AE67,MATCH(AF45,AD16:AD67,0),3)</f>
        <v>0</v>
      </c>
      <c r="AH45" s="151"/>
      <c r="AI45" s="1"/>
      <c r="AJ45" s="1"/>
    </row>
    <row r="46" spans="1:36" x14ac:dyDescent="0.25">
      <c r="A46" s="1"/>
      <c r="B46" s="1"/>
      <c r="C46" s="59">
        <f t="shared" si="3"/>
        <v>0</v>
      </c>
      <c r="D46" s="60" t="str">
        <f t="shared" si="6"/>
        <v/>
      </c>
      <c r="E46" s="50">
        <v>31</v>
      </c>
      <c r="F46" s="61" t="str">
        <f t="shared" si="4"/>
        <v>Week 31</v>
      </c>
      <c r="G46" s="15"/>
      <c r="H46" s="62" t="str">
        <f>IF(H10="3 weeks (accelerated)",F43,IF(H10="4 weeks",F42,IF(H10="5 weeks",F41,IF(H10="6 weeks",F40,IF(H10="8 weeks",F38,IF(H10="12 weeks",F36,""))))))</f>
        <v>Week 23</v>
      </c>
      <c r="I46" s="156">
        <f>INDEX(E16:G67,MATCH(H46,F16:F67,0),3)</f>
        <v>0</v>
      </c>
      <c r="J46" s="151"/>
      <c r="K46" s="108">
        <f>IF(K45="",IF(N11=$D46,$E16,""),K45+1)</f>
        <v>31</v>
      </c>
      <c r="L46" s="107" t="str">
        <f t="shared" si="0"/>
        <v>Week 31</v>
      </c>
      <c r="M46" s="15"/>
      <c r="N46" s="62" t="str">
        <f>IF(N10="3 weeks (accelerated)",L43,IF(N10="4 weeks",L42,IF(N10="5 weeks",L41,IF(N10="6 weeks",L40,IF(N10="8 weeks",L38,IF(N10="12 weeks",L36,""))))))</f>
        <v>Week 23</v>
      </c>
      <c r="O46" s="156">
        <f>INDEX(K16:M67,MATCH(N46,L16:L67,0),3)</f>
        <v>0</v>
      </c>
      <c r="P46" s="151"/>
      <c r="Q46" s="108">
        <f>IF(Q45="",IF(T11=$D46,$E16,""),Q45+1)</f>
        <v>31</v>
      </c>
      <c r="R46" s="107" t="str">
        <f t="shared" si="5"/>
        <v>Week 31</v>
      </c>
      <c r="S46" s="15"/>
      <c r="T46" s="62" t="str">
        <f>IF(T10="3 weeks (accelerated)",R43,IF(T10="4 weeks",R42,IF(T10="5 weeks",R41,IF(T10="6 weeks",R40,IF(T10="8 weeks",R38,IF(T10="12 weeks",R36,""))))))</f>
        <v>Week 23</v>
      </c>
      <c r="U46" s="156">
        <f>INDEX(Q16:S67,MATCH(T46,R16:R67,0),3)</f>
        <v>0</v>
      </c>
      <c r="V46" s="151"/>
      <c r="W46" s="108">
        <f>IF(W45="",IF(Z11=$D46,$E16,""),W45+1)</f>
        <v>31</v>
      </c>
      <c r="X46" s="107" t="str">
        <f t="shared" si="1"/>
        <v>Week 31</v>
      </c>
      <c r="Y46" s="15"/>
      <c r="Z46" s="62" t="str">
        <f>IF(Z10="3 weeks (accelerated)",X43,IF(Z10="4 weeks",X42,IF(Z10="5 weeks",X41,IF(Z10="6 weeks",X40,IF(Z10="8 weeks",X38,IF(Z10="12 weeks",X36,""))))))</f>
        <v>Week 23</v>
      </c>
      <c r="AA46" s="156">
        <f>INDEX(W16:Y67,MATCH(Z46,X16:X67,0),3)</f>
        <v>0</v>
      </c>
      <c r="AB46" s="151"/>
      <c r="AC46" s="108">
        <f>IF(AC45="",IF(AF11=$D46,$E16,""),AC45+1)</f>
        <v>31</v>
      </c>
      <c r="AD46" s="107" t="str">
        <f t="shared" si="2"/>
        <v>Week 31</v>
      </c>
      <c r="AE46" s="15"/>
      <c r="AF46" s="62" t="str">
        <f>IF(AF10="3 weeks (accelerated)",AD43,IF(AF10="4 weeks",AD42,IF(AF10="5 weeks",AD41,IF(AF10="6 weeks",AD40,IF(AF10="8 weeks",AD38,IF(AF10="12 weeks",AD36,""))))))</f>
        <v>Week 23</v>
      </c>
      <c r="AG46" s="156">
        <f>INDEX(AC16:AE67,MATCH(AF46,AD16:AD67,0),3)</f>
        <v>0</v>
      </c>
      <c r="AH46" s="151"/>
      <c r="AI46" s="1"/>
      <c r="AJ46" s="1"/>
    </row>
    <row r="47" spans="1:36" x14ac:dyDescent="0.25">
      <c r="A47" s="1"/>
      <c r="B47" s="1"/>
      <c r="C47" s="59">
        <f t="shared" si="3"/>
        <v>0</v>
      </c>
      <c r="D47" s="60" t="str">
        <f t="shared" si="6"/>
        <v/>
      </c>
      <c r="E47" s="50">
        <v>32</v>
      </c>
      <c r="F47" s="61" t="str">
        <f t="shared" si="4"/>
        <v>Week 32</v>
      </c>
      <c r="G47" s="15"/>
      <c r="H47" s="62" t="str">
        <f>IF(H10="3 weeks (accelerated)",F44,IF(H10="4 weeks",F43,IF(H10="5 weeks",F42,IF(H10="6 weeks",F41,IF(H10="8 weeks",F39,IF(H10="12 weeks",F37,""))))))</f>
        <v>Week 24</v>
      </c>
      <c r="I47" s="156">
        <f>INDEX(E16:G67,MATCH(H47,F16:F67,0),3)</f>
        <v>0</v>
      </c>
      <c r="J47" s="151"/>
      <c r="K47" s="108">
        <f>IF(K46="",IF(N11=$D47,$E16,""),K46+1)</f>
        <v>32</v>
      </c>
      <c r="L47" s="107" t="str">
        <f t="shared" si="0"/>
        <v>Week 32</v>
      </c>
      <c r="M47" s="15"/>
      <c r="N47" s="62" t="str">
        <f>IF(N10="3 weeks (accelerated)",L44,IF(N10="4 weeks",L43,IF(N10="5 weeks",L42,IF(N10="6 weeks",L41,IF(N10="8 weeks",L39,IF(N10="12 weeks",L37,""))))))</f>
        <v>Week 24</v>
      </c>
      <c r="O47" s="156">
        <f>INDEX(K16:M67,MATCH(N47,L16:L67,0),3)</f>
        <v>0</v>
      </c>
      <c r="P47" s="151"/>
      <c r="Q47" s="108">
        <f>IF(Q46="",IF(T11=$D47,$E16,""),Q46+1)</f>
        <v>32</v>
      </c>
      <c r="R47" s="107" t="str">
        <f t="shared" si="5"/>
        <v>Week 32</v>
      </c>
      <c r="S47" s="15"/>
      <c r="T47" s="62" t="str">
        <f>IF(T10="3 weeks (accelerated)",R44,IF(T10="4 weeks",R43,IF(T10="5 weeks",R42,IF(T10="6 weeks",R41,IF(T10="8 weeks",R39,IF(T10="12 weeks",R37,""))))))</f>
        <v>Week 24</v>
      </c>
      <c r="U47" s="156">
        <f>INDEX(Q16:S67,MATCH(T47,R16:R67,0),3)</f>
        <v>0</v>
      </c>
      <c r="V47" s="151"/>
      <c r="W47" s="108">
        <f>IF(W46="",IF(Z11=$D47,$E16,""),W46+1)</f>
        <v>32</v>
      </c>
      <c r="X47" s="107" t="str">
        <f t="shared" si="1"/>
        <v>Week 32</v>
      </c>
      <c r="Y47" s="15"/>
      <c r="Z47" s="62" t="str">
        <f>IF(Z10="3 weeks (accelerated)",X44,IF(Z10="4 weeks",X43,IF(Z10="5 weeks",X42,IF(Z10="6 weeks",X41,IF(Z10="8 weeks",X39,IF(Z10="12 weeks",X37,""))))))</f>
        <v>Week 24</v>
      </c>
      <c r="AA47" s="156">
        <f>INDEX(W16:Y67,MATCH(Z47,X16:X67,0),3)</f>
        <v>0</v>
      </c>
      <c r="AB47" s="151"/>
      <c r="AC47" s="108">
        <f>IF(AC46="",IF(AF11=$D47,$E16,""),AC46+1)</f>
        <v>32</v>
      </c>
      <c r="AD47" s="107" t="str">
        <f t="shared" si="2"/>
        <v>Week 32</v>
      </c>
      <c r="AE47" s="15"/>
      <c r="AF47" s="62" t="str">
        <f>IF(AF10="3 weeks (accelerated)",AD44,IF(AF10="4 weeks",AD43,IF(AF10="5 weeks",AD42,IF(AF10="6 weeks",AD41,IF(AF10="8 weeks",AD39,IF(AF10="12 weeks",AD37,""))))))</f>
        <v>Week 24</v>
      </c>
      <c r="AG47" s="156">
        <f>INDEX(AC16:AE67,MATCH(AF47,AD16:AD67,0),3)</f>
        <v>0</v>
      </c>
      <c r="AH47" s="151"/>
      <c r="AI47" s="1"/>
      <c r="AJ47" s="1"/>
    </row>
    <row r="48" spans="1:36" x14ac:dyDescent="0.25">
      <c r="A48" s="1"/>
      <c r="B48" s="1"/>
      <c r="C48" s="59">
        <f t="shared" si="3"/>
        <v>0</v>
      </c>
      <c r="D48" s="60" t="str">
        <f t="shared" si="6"/>
        <v/>
      </c>
      <c r="E48" s="50">
        <v>33</v>
      </c>
      <c r="F48" s="61" t="str">
        <f t="shared" si="4"/>
        <v>Week 33</v>
      </c>
      <c r="G48" s="15"/>
      <c r="H48" s="62" t="str">
        <f>IF(H10="3 weeks (accelerated)",F45,IF(H10="4 weeks",F44,IF(H10="5 weeks",F43,IF(H10="6 weeks",F42,IF(H10="8 weeks",F40,IF(H10="12 weeks",F38,""))))))</f>
        <v>Week 25</v>
      </c>
      <c r="I48" s="156">
        <f>INDEX(E16:G67,MATCH(H48,F16:F67,0),3)</f>
        <v>0</v>
      </c>
      <c r="J48" s="151"/>
      <c r="K48" s="108">
        <f>IF(K47="",IF(N11=$D48,$E16,""),K47+1)</f>
        <v>33</v>
      </c>
      <c r="L48" s="107" t="str">
        <f t="shared" si="0"/>
        <v>Week 33</v>
      </c>
      <c r="M48" s="15"/>
      <c r="N48" s="62" t="str">
        <f>IF(N10="3 weeks (accelerated)",L45,IF(N10="4 weeks",L44,IF(N10="5 weeks",L43,IF(N10="6 weeks",L42,IF(N10="8 weeks",L40,IF(N10="12 weeks",L38,""))))))</f>
        <v>Week 25</v>
      </c>
      <c r="O48" s="156">
        <f>INDEX(K16:M67,MATCH(N48,L16:L67,0),3)</f>
        <v>0</v>
      </c>
      <c r="P48" s="151"/>
      <c r="Q48" s="108">
        <f>IF(Q47="",IF(T11=$D48,$E16,""),Q47+1)</f>
        <v>33</v>
      </c>
      <c r="R48" s="107" t="str">
        <f t="shared" si="5"/>
        <v>Week 33</v>
      </c>
      <c r="S48" s="15"/>
      <c r="T48" s="62" t="str">
        <f>IF(T10="3 weeks (accelerated)",R45,IF(T10="4 weeks",R44,IF(T10="5 weeks",R43,IF(T10="6 weeks",R42,IF(T10="8 weeks",R40,IF(T10="12 weeks",R38,""))))))</f>
        <v>Week 25</v>
      </c>
      <c r="U48" s="156">
        <f>INDEX(Q16:S67,MATCH(T48,R16:R67,0),3)</f>
        <v>0</v>
      </c>
      <c r="V48" s="151"/>
      <c r="W48" s="108">
        <f>IF(W47="",IF(Z11=$D48,$E16,""),W47+1)</f>
        <v>33</v>
      </c>
      <c r="X48" s="107" t="str">
        <f t="shared" si="1"/>
        <v>Week 33</v>
      </c>
      <c r="Y48" s="15"/>
      <c r="Z48" s="62" t="str">
        <f>IF(Z10="3 weeks (accelerated)",X45,IF(Z10="4 weeks",X44,IF(Z10="5 weeks",X43,IF(Z10="6 weeks",X42,IF(Z10="8 weeks",X40,IF(Z10="12 weeks",X38,""))))))</f>
        <v>Week 25</v>
      </c>
      <c r="AA48" s="156">
        <f>INDEX(W16:Y67,MATCH(Z48,X16:X67,0),3)</f>
        <v>0</v>
      </c>
      <c r="AB48" s="151"/>
      <c r="AC48" s="108">
        <f>IF(AC47="",IF(AF11=$D48,$E16,""),AC47+1)</f>
        <v>33</v>
      </c>
      <c r="AD48" s="107" t="str">
        <f t="shared" si="2"/>
        <v>Week 33</v>
      </c>
      <c r="AE48" s="15"/>
      <c r="AF48" s="62" t="str">
        <f>IF(AF10="3 weeks (accelerated)",AD45,IF(AF10="4 weeks",AD44,IF(AF10="5 weeks",AD43,IF(AF10="6 weeks",AD42,IF(AF10="8 weeks",AD40,IF(AF10="12 weeks",AD38,""))))))</f>
        <v>Week 25</v>
      </c>
      <c r="AG48" s="156">
        <f>INDEX(AC16:AE67,MATCH(AF48,AD16:AD67,0),3)</f>
        <v>0</v>
      </c>
      <c r="AH48" s="151"/>
      <c r="AI48" s="1"/>
      <c r="AJ48" s="1"/>
    </row>
    <row r="49" spans="1:36" x14ac:dyDescent="0.25">
      <c r="A49" s="1"/>
      <c r="B49" s="1"/>
      <c r="C49" s="59">
        <f t="shared" si="3"/>
        <v>0</v>
      </c>
      <c r="D49" s="60" t="str">
        <f t="shared" si="6"/>
        <v/>
      </c>
      <c r="E49" s="50">
        <v>34</v>
      </c>
      <c r="F49" s="61" t="str">
        <f t="shared" si="4"/>
        <v>Week 34</v>
      </c>
      <c r="G49" s="15"/>
      <c r="H49" s="62" t="str">
        <f>IF(H10="3 weeks (accelerated)",F46,IF(H10="4 weeks",F45,IF(H10="5 weeks",F44,IF(H10="6 weeks",F43,IF(H10="8 weeks",F41,IF(H10="12 weeks",F39,""))))))</f>
        <v>Week 26</v>
      </c>
      <c r="I49" s="156">
        <f>INDEX(E16:G67,MATCH(H49,F16:F67,0),3)</f>
        <v>0</v>
      </c>
      <c r="J49" s="151"/>
      <c r="K49" s="108">
        <f>IF(K48="",IF(N11=$D49,$E16,""),K48+1)</f>
        <v>34</v>
      </c>
      <c r="L49" s="107" t="str">
        <f t="shared" si="0"/>
        <v>Week 34</v>
      </c>
      <c r="M49" s="15"/>
      <c r="N49" s="62" t="str">
        <f>IF(N10="3 weeks (accelerated)",L46,IF(N10="4 weeks",L45,IF(N10="5 weeks",L44,IF(N10="6 weeks",L43,IF(N10="8 weeks",L41,IF(N10="12 weeks",L39,""))))))</f>
        <v>Week 26</v>
      </c>
      <c r="O49" s="156">
        <f>INDEX(K16:M67,MATCH(N49,L16:L67,0),3)</f>
        <v>0</v>
      </c>
      <c r="P49" s="151"/>
      <c r="Q49" s="108">
        <f>IF(Q48="",IF(T11=$D49,$E16,""),Q48+1)</f>
        <v>34</v>
      </c>
      <c r="R49" s="107" t="str">
        <f t="shared" si="5"/>
        <v>Week 34</v>
      </c>
      <c r="S49" s="15"/>
      <c r="T49" s="62" t="str">
        <f>IF(T10="3 weeks (accelerated)",R46,IF(T10="4 weeks",R45,IF(T10="5 weeks",R44,IF(T10="6 weeks",R43,IF(T10="8 weeks",R41,IF(T10="12 weeks",R39,""))))))</f>
        <v>Week 26</v>
      </c>
      <c r="U49" s="156">
        <f>INDEX(Q16:S67,MATCH(T49,R16:R67,0),3)</f>
        <v>0</v>
      </c>
      <c r="V49" s="151"/>
      <c r="W49" s="108">
        <f>IF(W48="",IF(Z11=$D49,$E16,""),W48+1)</f>
        <v>34</v>
      </c>
      <c r="X49" s="107" t="str">
        <f t="shared" si="1"/>
        <v>Week 34</v>
      </c>
      <c r="Y49" s="15"/>
      <c r="Z49" s="62" t="str">
        <f>IF(Z10="3 weeks (accelerated)",X46,IF(Z10="4 weeks",X45,IF(Z10="5 weeks",X44,IF(Z10="6 weeks",X43,IF(Z10="8 weeks",X41,IF(Z10="12 weeks",X39,""))))))</f>
        <v>Week 26</v>
      </c>
      <c r="AA49" s="156">
        <f>INDEX(W16:Y67,MATCH(Z49,X16:X67,0),3)</f>
        <v>0</v>
      </c>
      <c r="AB49" s="151"/>
      <c r="AC49" s="108">
        <f>IF(AC48="",IF(AF11=$D49,$E16,""),AC48+1)</f>
        <v>34</v>
      </c>
      <c r="AD49" s="107" t="str">
        <f t="shared" si="2"/>
        <v>Week 34</v>
      </c>
      <c r="AE49" s="15"/>
      <c r="AF49" s="62" t="str">
        <f>IF(AF10="3 weeks (accelerated)",AD46,IF(AF10="4 weeks",AD45,IF(AF10="5 weeks",AD44,IF(AF10="6 weeks",AD43,IF(AF10="8 weeks",AD41,IF(AF10="12 weeks",AD39,""))))))</f>
        <v>Week 26</v>
      </c>
      <c r="AG49" s="156">
        <f>INDEX(AC16:AE67,MATCH(AF49,AD16:AD67,0),3)</f>
        <v>0</v>
      </c>
      <c r="AH49" s="151"/>
      <c r="AI49" s="1"/>
      <c r="AJ49" s="1"/>
    </row>
    <row r="50" spans="1:36" x14ac:dyDescent="0.25">
      <c r="A50" s="1"/>
      <c r="B50" s="1"/>
      <c r="C50" s="59">
        <f t="shared" si="3"/>
        <v>0</v>
      </c>
      <c r="D50" s="60" t="str">
        <f t="shared" si="6"/>
        <v/>
      </c>
      <c r="E50" s="50">
        <v>35</v>
      </c>
      <c r="F50" s="61" t="str">
        <f t="shared" si="4"/>
        <v>Week 35</v>
      </c>
      <c r="G50" s="15"/>
      <c r="H50" s="62" t="str">
        <f>IF(H10="3 weeks (accelerated)",F47,IF(H10="4 weeks",F46,IF(H10="5 weeks",F45,IF(H10="6 weeks",F44,IF(H10="8 weeks",F42,IF(H10="12 weeks",F40,""))))))</f>
        <v>Week 27</v>
      </c>
      <c r="I50" s="156">
        <f>INDEX(E16:G67,MATCH(H50,F16:F67,0),3)</f>
        <v>0</v>
      </c>
      <c r="J50" s="151"/>
      <c r="K50" s="108">
        <f>IF(K49="",IF(N11=$D50,$E16,""),K49+1)</f>
        <v>35</v>
      </c>
      <c r="L50" s="107" t="str">
        <f t="shared" si="0"/>
        <v>Week 35</v>
      </c>
      <c r="M50" s="15"/>
      <c r="N50" s="62" t="str">
        <f>IF(N10="3 weeks (accelerated)",L47,IF(N10="4 weeks",L46,IF(N10="5 weeks",L45,IF(N10="6 weeks",L44,IF(N10="8 weeks",L42,IF(N10="12 weeks",L40,""))))))</f>
        <v>Week 27</v>
      </c>
      <c r="O50" s="156">
        <f>INDEX(K16:M67,MATCH(N50,L16:L67,0),3)</f>
        <v>0</v>
      </c>
      <c r="P50" s="151"/>
      <c r="Q50" s="108">
        <f>IF(Q49="",IF(T11=$D50,$E16,""),Q49+1)</f>
        <v>35</v>
      </c>
      <c r="R50" s="107" t="str">
        <f t="shared" si="5"/>
        <v>Week 35</v>
      </c>
      <c r="S50" s="15"/>
      <c r="T50" s="62" t="str">
        <f>IF(T10="3 weeks (accelerated)",R47,IF(T10="4 weeks",R46,IF(T10="5 weeks",R45,IF(T10="6 weeks",R44,IF(T10="8 weeks",R42,IF(T10="12 weeks",R40,""))))))</f>
        <v>Week 27</v>
      </c>
      <c r="U50" s="156">
        <f>INDEX(Q16:S67,MATCH(T50,R16:R67,0),3)</f>
        <v>0</v>
      </c>
      <c r="V50" s="151"/>
      <c r="W50" s="108">
        <f>IF(W49="",IF(Z11=$D50,$E16,""),W49+1)</f>
        <v>35</v>
      </c>
      <c r="X50" s="107" t="str">
        <f t="shared" si="1"/>
        <v>Week 35</v>
      </c>
      <c r="Y50" s="15"/>
      <c r="Z50" s="62" t="str">
        <f>IF(Z10="3 weeks (accelerated)",X47,IF(Z10="4 weeks",X46,IF(Z10="5 weeks",X45,IF(Z10="6 weeks",X44,IF(Z10="8 weeks",X42,IF(Z10="12 weeks",X40,""))))))</f>
        <v>Week 27</v>
      </c>
      <c r="AA50" s="156">
        <f>INDEX(W16:Y67,MATCH(Z50,X16:X67,0),3)</f>
        <v>0</v>
      </c>
      <c r="AB50" s="151"/>
      <c r="AC50" s="108">
        <f>IF(AC49="",IF(AF11=$D50,$E16,""),AC49+1)</f>
        <v>35</v>
      </c>
      <c r="AD50" s="107" t="str">
        <f t="shared" si="2"/>
        <v>Week 35</v>
      </c>
      <c r="AE50" s="15"/>
      <c r="AF50" s="62" t="str">
        <f>IF(AF10="3 weeks (accelerated)",AD47,IF(AF10="4 weeks",AD46,IF(AF10="5 weeks",AD45,IF(AF10="6 weeks",AD44,IF(AF10="8 weeks",AD42,IF(AF10="12 weeks",AD40,""))))))</f>
        <v>Week 27</v>
      </c>
      <c r="AG50" s="156">
        <f>INDEX(AC16:AE67,MATCH(AF50,AD16:AD67,0),3)</f>
        <v>0</v>
      </c>
      <c r="AH50" s="151"/>
      <c r="AI50" s="1"/>
      <c r="AJ50" s="1"/>
    </row>
    <row r="51" spans="1:36" x14ac:dyDescent="0.25">
      <c r="A51" s="1"/>
      <c r="B51" s="1"/>
      <c r="C51" s="59">
        <f t="shared" si="3"/>
        <v>0</v>
      </c>
      <c r="D51" s="60" t="str">
        <f t="shared" si="6"/>
        <v/>
      </c>
      <c r="E51" s="50">
        <v>36</v>
      </c>
      <c r="F51" s="61" t="str">
        <f t="shared" si="4"/>
        <v>Week 36</v>
      </c>
      <c r="G51" s="15"/>
      <c r="H51" s="62" t="str">
        <f>IF(H10="3 weeks (accelerated)",F48,IF(H10="4 weeks",F47,IF(H10="5 weeks",F46,IF(H10="6 weeks",F45,IF(H10="8 weeks",F43,IF(H10="12 weeks",F41,""))))))</f>
        <v>Week 28</v>
      </c>
      <c r="I51" s="156">
        <f>INDEX(E16:G67,MATCH(H51,F16:F67,0),3)</f>
        <v>0</v>
      </c>
      <c r="J51" s="151"/>
      <c r="K51" s="108">
        <f>IF(K50="",IF(N11=$D51,$E16,""),K50+1)</f>
        <v>36</v>
      </c>
      <c r="L51" s="107" t="str">
        <f t="shared" si="0"/>
        <v>Week 36</v>
      </c>
      <c r="M51" s="15"/>
      <c r="N51" s="62" t="str">
        <f>IF(N10="3 weeks (accelerated)",L48,IF(N10="4 weeks",L47,IF(N10="5 weeks",L46,IF(N10="6 weeks",L45,IF(N10="8 weeks",L43,IF(N10="12 weeks",L41,""))))))</f>
        <v>Week 28</v>
      </c>
      <c r="O51" s="156">
        <f>INDEX(K16:M67,MATCH(N51,L16:L67,0),3)</f>
        <v>0</v>
      </c>
      <c r="P51" s="151"/>
      <c r="Q51" s="108">
        <f>IF(Q50="",IF(T11=$D51,$E16,""),Q50+1)</f>
        <v>36</v>
      </c>
      <c r="R51" s="107" t="str">
        <f t="shared" si="5"/>
        <v>Week 36</v>
      </c>
      <c r="S51" s="15"/>
      <c r="T51" s="62" t="str">
        <f>IF(T10="3 weeks (accelerated)",R48,IF(T10="4 weeks",R47,IF(T10="5 weeks",R46,IF(T10="6 weeks",R45,IF(T10="8 weeks",R43,IF(T10="12 weeks",R41,""))))))</f>
        <v>Week 28</v>
      </c>
      <c r="U51" s="156">
        <f>INDEX(Q16:S67,MATCH(T51,R16:R67,0),3)</f>
        <v>0</v>
      </c>
      <c r="V51" s="151"/>
      <c r="W51" s="108">
        <f>IF(W50="",IF(Z11=$D51,$E16,""),W50+1)</f>
        <v>36</v>
      </c>
      <c r="X51" s="107" t="str">
        <f t="shared" si="1"/>
        <v>Week 36</v>
      </c>
      <c r="Y51" s="15"/>
      <c r="Z51" s="62" t="str">
        <f>IF(Z10="3 weeks (accelerated)",X48,IF(Z10="4 weeks",X47,IF(Z10="5 weeks",X46,IF(Z10="6 weeks",X45,IF(Z10="8 weeks",X43,IF(Z10="12 weeks",X41,""))))))</f>
        <v>Week 28</v>
      </c>
      <c r="AA51" s="156">
        <f>INDEX(W16:Y67,MATCH(Z51,X16:X67,0),3)</f>
        <v>0</v>
      </c>
      <c r="AB51" s="151"/>
      <c r="AC51" s="108">
        <f>IF(AC50="",IF(AF11=$D51,$E16,""),AC50+1)</f>
        <v>36</v>
      </c>
      <c r="AD51" s="107" t="str">
        <f t="shared" si="2"/>
        <v>Week 36</v>
      </c>
      <c r="AE51" s="15"/>
      <c r="AF51" s="62" t="str">
        <f>IF(AF10="3 weeks (accelerated)",AD48,IF(AF10="4 weeks",AD47,IF(AF10="5 weeks",AD46,IF(AF10="6 weeks",AD45,IF(AF10="8 weeks",AD43,IF(AF10="12 weeks",AD41,""))))))</f>
        <v>Week 28</v>
      </c>
      <c r="AG51" s="156">
        <f>INDEX(AC16:AE67,MATCH(AF51,AD16:AD67,0),3)</f>
        <v>0</v>
      </c>
      <c r="AH51" s="151"/>
      <c r="AI51" s="1"/>
      <c r="AJ51" s="1"/>
    </row>
    <row r="52" spans="1:36" x14ac:dyDescent="0.25">
      <c r="A52" s="1"/>
      <c r="B52" s="1"/>
      <c r="C52" s="59">
        <f t="shared" si="3"/>
        <v>0</v>
      </c>
      <c r="D52" s="60" t="str">
        <f t="shared" si="6"/>
        <v/>
      </c>
      <c r="E52" s="50">
        <v>37</v>
      </c>
      <c r="F52" s="61" t="str">
        <f t="shared" si="4"/>
        <v>Week 37</v>
      </c>
      <c r="G52" s="15"/>
      <c r="H52" s="62" t="str">
        <f>IF(H10="3 weeks (accelerated)",F49,IF(H10="4 weeks",F48,IF(H10="5 weeks",F47,IF(H10="6 weeks",F46,IF(H10="8 weeks",F44,IF(H10="12 weeks",F42,""))))))</f>
        <v>Week 29</v>
      </c>
      <c r="I52" s="156">
        <f>INDEX(E16:G67,MATCH(H52,F16:F67,0),3)</f>
        <v>0</v>
      </c>
      <c r="J52" s="151"/>
      <c r="K52" s="108">
        <f>IF(K51="",IF(N11=$D52,$E16,""),K51+1)</f>
        <v>37</v>
      </c>
      <c r="L52" s="107" t="str">
        <f t="shared" si="0"/>
        <v>Week 37</v>
      </c>
      <c r="M52" s="15"/>
      <c r="N52" s="62" t="str">
        <f>IF(N10="3 weeks (accelerated)",L49,IF(N10="4 weeks",L48,IF(N10="5 weeks",L47,IF(N10="6 weeks",L46,IF(N10="8 weeks",L44,IF(N10="12 weeks",L42,""))))))</f>
        <v>Week 29</v>
      </c>
      <c r="O52" s="156">
        <f>INDEX(K16:M67,MATCH(N52,L16:L67,0),3)</f>
        <v>0</v>
      </c>
      <c r="P52" s="151"/>
      <c r="Q52" s="108">
        <f>IF(Q51="",IF(T11=$D52,$E16,""),Q51+1)</f>
        <v>37</v>
      </c>
      <c r="R52" s="107" t="str">
        <f t="shared" si="5"/>
        <v>Week 37</v>
      </c>
      <c r="S52" s="15"/>
      <c r="T52" s="62" t="str">
        <f>IF(T10="3 weeks (accelerated)",R49,IF(T10="4 weeks",R48,IF(T10="5 weeks",R47,IF(T10="6 weeks",R46,IF(T10="8 weeks",R44,IF(T10="12 weeks",R42,""))))))</f>
        <v>Week 29</v>
      </c>
      <c r="U52" s="156">
        <f>INDEX(Q16:S67,MATCH(T52,R16:R67,0),3)</f>
        <v>0</v>
      </c>
      <c r="V52" s="151"/>
      <c r="W52" s="108">
        <f>IF(W51="",IF(Z11=$D52,$E16,""),W51+1)</f>
        <v>37</v>
      </c>
      <c r="X52" s="107" t="str">
        <f t="shared" si="1"/>
        <v>Week 37</v>
      </c>
      <c r="Y52" s="15"/>
      <c r="Z52" s="62" t="str">
        <f>IF(Z10="3 weeks (accelerated)",X49,IF(Z10="4 weeks",X48,IF(Z10="5 weeks",X47,IF(Z10="6 weeks",X46,IF(Z10="8 weeks",X44,IF(Z10="12 weeks",X42,""))))))</f>
        <v>Week 29</v>
      </c>
      <c r="AA52" s="156">
        <f>INDEX(W16:Y67,MATCH(Z52,X16:X67,0),3)</f>
        <v>0</v>
      </c>
      <c r="AB52" s="151"/>
      <c r="AC52" s="108">
        <f>IF(AC51="",IF(AF11=$D52,$E16,""),AC51+1)</f>
        <v>37</v>
      </c>
      <c r="AD52" s="107" t="str">
        <f t="shared" si="2"/>
        <v>Week 37</v>
      </c>
      <c r="AE52" s="15"/>
      <c r="AF52" s="62" t="str">
        <f>IF(AF10="3 weeks (accelerated)",AD49,IF(AF10="4 weeks",AD48,IF(AF10="5 weeks",AD47,IF(AF10="6 weeks",AD46,IF(AF10="8 weeks",AD44,IF(AF10="12 weeks",AD42,""))))))</f>
        <v>Week 29</v>
      </c>
      <c r="AG52" s="156">
        <f>INDEX(AC16:AE67,MATCH(AF52,AD16:AD67,0),3)</f>
        <v>0</v>
      </c>
      <c r="AH52" s="151"/>
      <c r="AI52" s="1"/>
      <c r="AJ52" s="1"/>
    </row>
    <row r="53" spans="1:36" x14ac:dyDescent="0.25">
      <c r="A53" s="1"/>
      <c r="B53" s="1"/>
      <c r="C53" s="59">
        <f t="shared" si="3"/>
        <v>0</v>
      </c>
      <c r="D53" s="60" t="str">
        <f t="shared" si="6"/>
        <v/>
      </c>
      <c r="E53" s="50">
        <v>38</v>
      </c>
      <c r="F53" s="61" t="str">
        <f t="shared" si="4"/>
        <v>Week 38</v>
      </c>
      <c r="G53" s="15"/>
      <c r="H53" s="62" t="str">
        <f>IF(H10="3 weeks (accelerated)",F50,IF(H10="4 weeks",F49,IF(H10="5 weeks",F48,IF(H10="6 weeks",F47,IF(H10="8 weeks",F45,IF(H10="12 weeks",F43,""))))))</f>
        <v>Week 30</v>
      </c>
      <c r="I53" s="156">
        <f>INDEX(E16:G67,MATCH(H53,F16:F67,0),3)</f>
        <v>0</v>
      </c>
      <c r="J53" s="151"/>
      <c r="K53" s="108">
        <f>IF(K52="",IF(N11=$D53,$E16,""),K52+1)</f>
        <v>38</v>
      </c>
      <c r="L53" s="107" t="str">
        <f t="shared" si="0"/>
        <v>Week 38</v>
      </c>
      <c r="M53" s="15"/>
      <c r="N53" s="62" t="str">
        <f>IF(N10="3 weeks (accelerated)",L50,IF(N10="4 weeks",L49,IF(N10="5 weeks",L48,IF(N10="6 weeks",L47,IF(N10="8 weeks",L45,IF(N10="12 weeks",L43,""))))))</f>
        <v>Week 30</v>
      </c>
      <c r="O53" s="156">
        <f>INDEX(K16:M67,MATCH(N53,L16:L67,0),3)</f>
        <v>0</v>
      </c>
      <c r="P53" s="151"/>
      <c r="Q53" s="108">
        <f>IF(Q52="",IF(T11=$D53,$E16,""),Q52+1)</f>
        <v>38</v>
      </c>
      <c r="R53" s="107" t="str">
        <f t="shared" si="5"/>
        <v>Week 38</v>
      </c>
      <c r="S53" s="15"/>
      <c r="T53" s="62" t="str">
        <f>IF(T10="3 weeks (accelerated)",R50,IF(T10="4 weeks",R49,IF(T10="5 weeks",R48,IF(T10="6 weeks",R47,IF(T10="8 weeks",R45,IF(T10="12 weeks",R43,""))))))</f>
        <v>Week 30</v>
      </c>
      <c r="U53" s="156">
        <f>INDEX(Q16:S67,MATCH(T53,R16:R67,0),3)</f>
        <v>0</v>
      </c>
      <c r="V53" s="151"/>
      <c r="W53" s="108">
        <f>IF(W52="",IF(Z11=$D53,$E16,""),W52+1)</f>
        <v>38</v>
      </c>
      <c r="X53" s="107" t="str">
        <f t="shared" si="1"/>
        <v>Week 38</v>
      </c>
      <c r="Y53" s="15"/>
      <c r="Z53" s="62" t="str">
        <f>IF(Z10="3 weeks (accelerated)",X50,IF(Z10="4 weeks",X49,IF(Z10="5 weeks",X48,IF(Z10="6 weeks",X47,IF(Z10="8 weeks",X45,IF(Z10="12 weeks",X43,""))))))</f>
        <v>Week 30</v>
      </c>
      <c r="AA53" s="156">
        <f>INDEX(W16:Y67,MATCH(Z53,X16:X67,0),3)</f>
        <v>0</v>
      </c>
      <c r="AB53" s="151"/>
      <c r="AC53" s="108">
        <f>IF(AC52="",IF(AF11=$D53,$E16,""),AC52+1)</f>
        <v>38</v>
      </c>
      <c r="AD53" s="107" t="str">
        <f t="shared" si="2"/>
        <v>Week 38</v>
      </c>
      <c r="AE53" s="15"/>
      <c r="AF53" s="62" t="str">
        <f>IF(AF10="3 weeks (accelerated)",AD50,IF(AF10="4 weeks",AD49,IF(AF10="5 weeks",AD48,IF(AF10="6 weeks",AD47,IF(AF10="8 weeks",AD45,IF(AF10="12 weeks",AD43,""))))))</f>
        <v>Week 30</v>
      </c>
      <c r="AG53" s="156">
        <f>INDEX(AC16:AE67,MATCH(AF53,AD16:AD67,0),3)</f>
        <v>0</v>
      </c>
      <c r="AH53" s="151"/>
      <c r="AI53" s="1"/>
      <c r="AJ53" s="1"/>
    </row>
    <row r="54" spans="1:36" x14ac:dyDescent="0.25">
      <c r="A54" s="1"/>
      <c r="B54" s="1"/>
      <c r="C54" s="59">
        <f t="shared" si="3"/>
        <v>0</v>
      </c>
      <c r="D54" s="60" t="str">
        <f t="shared" si="6"/>
        <v/>
      </c>
      <c r="E54" s="50">
        <v>39</v>
      </c>
      <c r="F54" s="61" t="str">
        <f t="shared" si="4"/>
        <v>Week 39</v>
      </c>
      <c r="G54" s="15"/>
      <c r="H54" s="62" t="str">
        <f>IF(H10="3 weeks (accelerated)",F51,IF(H10="4 weeks",F50,IF(H10="5 weeks",F49,IF(H10="6 weeks",F48,IF(H10="8 weeks",F46,IF(H10="12 weeks",F44,""))))))</f>
        <v>Week 31</v>
      </c>
      <c r="I54" s="156">
        <f>INDEX(E16:G67,MATCH(H54,F16:F67,0),3)</f>
        <v>0</v>
      </c>
      <c r="J54" s="151"/>
      <c r="K54" s="108">
        <f>IF(K53="",IF(N11=$D54,$E16,""),K53+1)</f>
        <v>39</v>
      </c>
      <c r="L54" s="107" t="str">
        <f t="shared" si="0"/>
        <v>Week 39</v>
      </c>
      <c r="M54" s="15"/>
      <c r="N54" s="62" t="str">
        <f>IF(N10="3 weeks (accelerated)",L51,IF(N10="4 weeks",L50,IF(N10="5 weeks",L49,IF(N10="6 weeks",L48,IF(N10="8 weeks",L46,IF(N10="12 weeks",L44,""))))))</f>
        <v>Week 31</v>
      </c>
      <c r="O54" s="156">
        <f>INDEX(K16:M67,MATCH(N54,L16:L67,0),3)</f>
        <v>0</v>
      </c>
      <c r="P54" s="151"/>
      <c r="Q54" s="108">
        <f>IF(Q53="",IF(T11=$D54,$E16,""),Q53+1)</f>
        <v>39</v>
      </c>
      <c r="R54" s="107" t="str">
        <f t="shared" si="5"/>
        <v>Week 39</v>
      </c>
      <c r="S54" s="15"/>
      <c r="T54" s="62" t="str">
        <f>IF(T10="3 weeks (accelerated)",R51,IF(T10="4 weeks",R50,IF(T10="5 weeks",R49,IF(T10="6 weeks",R48,IF(T10="8 weeks",R46,IF(T10="12 weeks",R44,""))))))</f>
        <v>Week 31</v>
      </c>
      <c r="U54" s="156">
        <f>INDEX(Q16:S67,MATCH(T54,R16:R67,0),3)</f>
        <v>0</v>
      </c>
      <c r="V54" s="151"/>
      <c r="W54" s="108">
        <f>IF(W53="",IF(Z11=$D54,$E16,""),W53+1)</f>
        <v>39</v>
      </c>
      <c r="X54" s="107" t="str">
        <f t="shared" si="1"/>
        <v>Week 39</v>
      </c>
      <c r="Y54" s="15"/>
      <c r="Z54" s="62" t="str">
        <f>IF(Z10="3 weeks (accelerated)",X51,IF(Z10="4 weeks",X50,IF(Z10="5 weeks",X49,IF(Z10="6 weeks",X48,IF(Z10="8 weeks",X46,IF(Z10="12 weeks",X44,""))))))</f>
        <v>Week 31</v>
      </c>
      <c r="AA54" s="156">
        <f>INDEX(W16:Y67,MATCH(Z54,X16:X67,0),3)</f>
        <v>0</v>
      </c>
      <c r="AB54" s="151"/>
      <c r="AC54" s="108">
        <f>IF(AC53="",IF(AF11=$D54,$E16,""),AC53+1)</f>
        <v>39</v>
      </c>
      <c r="AD54" s="107" t="str">
        <f t="shared" si="2"/>
        <v>Week 39</v>
      </c>
      <c r="AE54" s="15"/>
      <c r="AF54" s="62" t="str">
        <f>IF(AF10="3 weeks (accelerated)",AD51,IF(AF10="4 weeks",AD50,IF(AF10="5 weeks",AD49,IF(AF10="6 weeks",AD48,IF(AF10="8 weeks",AD46,IF(AF10="12 weeks",AD44,""))))))</f>
        <v>Week 31</v>
      </c>
      <c r="AG54" s="156">
        <f>INDEX(AC16:AE67,MATCH(AF54,AD16:AD67,0),3)</f>
        <v>0</v>
      </c>
      <c r="AH54" s="151"/>
      <c r="AI54" s="1"/>
      <c r="AJ54" s="1"/>
    </row>
    <row r="55" spans="1:36" x14ac:dyDescent="0.25">
      <c r="A55" s="1"/>
      <c r="B55" s="1"/>
      <c r="C55" s="59">
        <f t="shared" si="3"/>
        <v>0</v>
      </c>
      <c r="D55" s="60" t="str">
        <f t="shared" si="6"/>
        <v/>
      </c>
      <c r="E55" s="50">
        <v>40</v>
      </c>
      <c r="F55" s="61" t="str">
        <f t="shared" si="4"/>
        <v>Week 40</v>
      </c>
      <c r="G55" s="15"/>
      <c r="H55" s="62" t="str">
        <f>IF(H10="3 weeks (accelerated)",F52,IF(H10="4 weeks",F51,IF(H10="5 weeks",F50,IF(H10="6 weeks",F49,IF(H10="8 weeks",F47,IF(H10="12 weeks",F45,""))))))</f>
        <v>Week 32</v>
      </c>
      <c r="I55" s="156">
        <f>INDEX(E16:G67,MATCH(H55,F16:F67,0),3)</f>
        <v>0</v>
      </c>
      <c r="J55" s="151"/>
      <c r="K55" s="108">
        <f>IF(K54="",IF(N11=$D55,$E16,""),K54+1)</f>
        <v>40</v>
      </c>
      <c r="L55" s="107" t="str">
        <f t="shared" si="0"/>
        <v>Week 40</v>
      </c>
      <c r="M55" s="15"/>
      <c r="N55" s="62" t="str">
        <f>IF(N10="3 weeks (accelerated)",L52,IF(N10="4 weeks",L51,IF(N10="5 weeks",L50,IF(N10="6 weeks",L49,IF(N10="8 weeks",L47,IF(N10="12 weeks",L45,""))))))</f>
        <v>Week 32</v>
      </c>
      <c r="O55" s="156">
        <f>INDEX(K16:M67,MATCH(N55,L16:L67,0),3)</f>
        <v>0</v>
      </c>
      <c r="P55" s="151"/>
      <c r="Q55" s="108">
        <f>IF(Q54="",IF(T11=$D55,$E16,""),Q54+1)</f>
        <v>40</v>
      </c>
      <c r="R55" s="107" t="str">
        <f t="shared" si="5"/>
        <v>Week 40</v>
      </c>
      <c r="S55" s="15"/>
      <c r="T55" s="62" t="str">
        <f>IF(T10="3 weeks (accelerated)",R52,IF(T10="4 weeks",R51,IF(T10="5 weeks",R50,IF(T10="6 weeks",R49,IF(T10="8 weeks",R47,IF(T10="12 weeks",R45,""))))))</f>
        <v>Week 32</v>
      </c>
      <c r="U55" s="156">
        <f>INDEX(Q16:S67,MATCH(T55,R16:R67,0),3)</f>
        <v>0</v>
      </c>
      <c r="V55" s="151"/>
      <c r="W55" s="108">
        <f>IF(W54="",IF(Z11=$D55,$E16,""),W54+1)</f>
        <v>40</v>
      </c>
      <c r="X55" s="107" t="str">
        <f t="shared" si="1"/>
        <v>Week 40</v>
      </c>
      <c r="Y55" s="15"/>
      <c r="Z55" s="62" t="str">
        <f>IF(Z10="3 weeks (accelerated)",X52,IF(Z10="4 weeks",X51,IF(Z10="5 weeks",X50,IF(Z10="6 weeks",X49,IF(Z10="8 weeks",X47,IF(Z10="12 weeks",X45,""))))))</f>
        <v>Week 32</v>
      </c>
      <c r="AA55" s="156">
        <f>INDEX(W16:Y67,MATCH(Z55,X16:X67,0),3)</f>
        <v>0</v>
      </c>
      <c r="AB55" s="151"/>
      <c r="AC55" s="108">
        <f>IF(AC54="",IF(AF11=$D55,$E16,""),AC54+1)</f>
        <v>40</v>
      </c>
      <c r="AD55" s="107" t="str">
        <f t="shared" si="2"/>
        <v>Week 40</v>
      </c>
      <c r="AE55" s="15"/>
      <c r="AF55" s="62" t="str">
        <f>IF(AF10="3 weeks (accelerated)",AD52,IF(AF10="4 weeks",AD51,IF(AF10="5 weeks",AD50,IF(AF10="6 weeks",AD49,IF(AF10="8 weeks",AD47,IF(AF10="12 weeks",AD45,""))))))</f>
        <v>Week 32</v>
      </c>
      <c r="AG55" s="156">
        <f>INDEX(AC16:AE67,MATCH(AF55,AD16:AD67,0),3)</f>
        <v>0</v>
      </c>
      <c r="AH55" s="151"/>
      <c r="AI55" s="1"/>
      <c r="AJ55" s="1"/>
    </row>
    <row r="56" spans="1:36" x14ac:dyDescent="0.25">
      <c r="A56" s="1"/>
      <c r="B56" s="1"/>
      <c r="C56" s="59">
        <f t="shared" si="3"/>
        <v>0</v>
      </c>
      <c r="D56" s="60" t="str">
        <f t="shared" si="6"/>
        <v/>
      </c>
      <c r="E56" s="50">
        <v>41</v>
      </c>
      <c r="F56" s="61" t="str">
        <f t="shared" si="4"/>
        <v>Week 41</v>
      </c>
      <c r="G56" s="15"/>
      <c r="H56" s="62" t="str">
        <f>IF(H10="3 weeks (accelerated)",F53,IF(H10="4 weeks",F52,IF(H10="5 weeks",F51,IF(H10="6 weeks",F50,IF(H10="8 weeks",F48,IF(H10="12 weeks",F46,""))))))</f>
        <v>Week 33</v>
      </c>
      <c r="I56" s="156">
        <f>INDEX(E16:G67,MATCH(H56,F16:F67,0),3)</f>
        <v>0</v>
      </c>
      <c r="J56" s="151"/>
      <c r="K56" s="108">
        <f>IF(K55="",IF(N11=$D56,$E16,""),K55+1)</f>
        <v>41</v>
      </c>
      <c r="L56" s="107" t="str">
        <f t="shared" si="0"/>
        <v>Week 41</v>
      </c>
      <c r="M56" s="15"/>
      <c r="N56" s="62" t="str">
        <f>IF(N10="3 weeks (accelerated)",L53,IF(N10="4 weeks",L52,IF(N10="5 weeks",L51,IF(N10="6 weeks",L50,IF(N10="8 weeks",L48,IF(N10="12 weeks",L46,""))))))</f>
        <v>Week 33</v>
      </c>
      <c r="O56" s="156">
        <f>INDEX(K16:M67,MATCH(N56,L16:L67,0),3)</f>
        <v>0</v>
      </c>
      <c r="P56" s="151"/>
      <c r="Q56" s="108">
        <f>IF(Q55="",IF(T11=$D56,$E16,""),Q55+1)</f>
        <v>41</v>
      </c>
      <c r="R56" s="107" t="str">
        <f t="shared" si="5"/>
        <v>Week 41</v>
      </c>
      <c r="S56" s="15"/>
      <c r="T56" s="62" t="str">
        <f>IF(T10="3 weeks (accelerated)",R53,IF(T10="4 weeks",R52,IF(T10="5 weeks",R51,IF(T10="6 weeks",R50,IF(T10="8 weeks",R48,IF(T10="12 weeks",R46,""))))))</f>
        <v>Week 33</v>
      </c>
      <c r="U56" s="156">
        <f>INDEX(Q16:S67,MATCH(T56,R16:R67,0),3)</f>
        <v>0</v>
      </c>
      <c r="V56" s="151"/>
      <c r="W56" s="108">
        <f>IF(W55="",IF(Z11=$D56,$E16,""),W55+1)</f>
        <v>41</v>
      </c>
      <c r="X56" s="107" t="str">
        <f t="shared" si="1"/>
        <v>Week 41</v>
      </c>
      <c r="Y56" s="15"/>
      <c r="Z56" s="62" t="str">
        <f>IF(Z10="3 weeks (accelerated)",X53,IF(Z10="4 weeks",X52,IF(Z10="5 weeks",X51,IF(Z10="6 weeks",X50,IF(Z10="8 weeks",X48,IF(Z10="12 weeks",X46,""))))))</f>
        <v>Week 33</v>
      </c>
      <c r="AA56" s="156">
        <f>INDEX(W16:Y67,MATCH(Z56,X16:X67,0),3)</f>
        <v>0</v>
      </c>
      <c r="AB56" s="151"/>
      <c r="AC56" s="108">
        <f>IF(AC55="",IF(AF11=$D56,$E16,""),AC55+1)</f>
        <v>41</v>
      </c>
      <c r="AD56" s="107" t="str">
        <f t="shared" si="2"/>
        <v>Week 41</v>
      </c>
      <c r="AE56" s="15"/>
      <c r="AF56" s="62" t="str">
        <f>IF(AF10="3 weeks (accelerated)",AD53,IF(AF10="4 weeks",AD52,IF(AF10="5 weeks",AD51,IF(AF10="6 weeks",AD50,IF(AF10="8 weeks",AD48,IF(AF10="12 weeks",AD46,""))))))</f>
        <v>Week 33</v>
      </c>
      <c r="AG56" s="156">
        <f>INDEX(AC16:AE67,MATCH(AF56,AD16:AD67,0),3)</f>
        <v>0</v>
      </c>
      <c r="AH56" s="151"/>
      <c r="AI56" s="1"/>
      <c r="AJ56" s="1"/>
    </row>
    <row r="57" spans="1:36" x14ac:dyDescent="0.25">
      <c r="A57" s="1"/>
      <c r="B57" s="1"/>
      <c r="C57" s="59">
        <f t="shared" si="3"/>
        <v>0</v>
      </c>
      <c r="D57" s="60" t="str">
        <f t="shared" si="6"/>
        <v/>
      </c>
      <c r="E57" s="50">
        <v>42</v>
      </c>
      <c r="F57" s="61" t="str">
        <f t="shared" si="4"/>
        <v>Week 42</v>
      </c>
      <c r="G57" s="15"/>
      <c r="H57" s="62" t="str">
        <f>IF(H10="3 weeks (accelerated)",F54,IF(H10="4 weeks",F53,IF(H10="5 weeks",F52,IF(H10="6 weeks",F51,IF(H10="8 weeks",F49,IF(H10="12 weeks",F47,""))))))</f>
        <v>Week 34</v>
      </c>
      <c r="I57" s="156">
        <f>INDEX(E16:G67,MATCH(H57,F16:F67,0),3)</f>
        <v>0</v>
      </c>
      <c r="J57" s="151"/>
      <c r="K57" s="108">
        <f>IF(K56="",IF(N11=$D57,$E16,""),K56+1)</f>
        <v>42</v>
      </c>
      <c r="L57" s="107" t="str">
        <f t="shared" si="0"/>
        <v>Week 42</v>
      </c>
      <c r="M57" s="15"/>
      <c r="N57" s="62" t="str">
        <f>IF(N10="3 weeks (accelerated)",L54,IF(N10="4 weeks",L53,IF(N10="5 weeks",L52,IF(N10="6 weeks",L51,IF(N10="8 weeks",L49,IF(N10="12 weeks",L47,""))))))</f>
        <v>Week 34</v>
      </c>
      <c r="O57" s="156">
        <f>INDEX(K16:M67,MATCH(N57,L16:L67,0),3)</f>
        <v>0</v>
      </c>
      <c r="P57" s="151"/>
      <c r="Q57" s="108">
        <f>IF(Q56="",IF(T11=$D57,$E16,""),Q56+1)</f>
        <v>42</v>
      </c>
      <c r="R57" s="107" t="str">
        <f t="shared" si="5"/>
        <v>Week 42</v>
      </c>
      <c r="S57" s="15"/>
      <c r="T57" s="62" t="str">
        <f>IF(T10="3 weeks (accelerated)",R54,IF(T10="4 weeks",R53,IF(T10="5 weeks",R52,IF(T10="6 weeks",R51,IF(T10="8 weeks",R49,IF(T10="12 weeks",R47,""))))))</f>
        <v>Week 34</v>
      </c>
      <c r="U57" s="156">
        <f>INDEX(Q16:S67,MATCH(T57,R16:R67,0),3)</f>
        <v>0</v>
      </c>
      <c r="V57" s="151"/>
      <c r="W57" s="108">
        <f>IF(W56="",IF(Z11=$D57,$E16,""),W56+1)</f>
        <v>42</v>
      </c>
      <c r="X57" s="107" t="str">
        <f t="shared" si="1"/>
        <v>Week 42</v>
      </c>
      <c r="Y57" s="15"/>
      <c r="Z57" s="62" t="str">
        <f>IF(Z10="3 weeks (accelerated)",X54,IF(Z10="4 weeks",X53,IF(Z10="5 weeks",X52,IF(Z10="6 weeks",X51,IF(Z10="8 weeks",X49,IF(Z10="12 weeks",X47,""))))))</f>
        <v>Week 34</v>
      </c>
      <c r="AA57" s="156">
        <f>INDEX(W16:Y67,MATCH(Z57,X16:X67,0),3)</f>
        <v>0</v>
      </c>
      <c r="AB57" s="151"/>
      <c r="AC57" s="108">
        <f>IF(AC56="",IF(AF11=$D57,$E16,""),AC56+1)</f>
        <v>42</v>
      </c>
      <c r="AD57" s="107" t="str">
        <f t="shared" si="2"/>
        <v>Week 42</v>
      </c>
      <c r="AE57" s="15"/>
      <c r="AF57" s="62" t="str">
        <f>IF(AF10="3 weeks (accelerated)",AD54,IF(AF10="4 weeks",AD53,IF(AF10="5 weeks",AD52,IF(AF10="6 weeks",AD51,IF(AF10="8 weeks",AD49,IF(AF10="12 weeks",AD47,""))))))</f>
        <v>Week 34</v>
      </c>
      <c r="AG57" s="156">
        <f>INDEX(AC16:AE67,MATCH(AF57,AD16:AD67,0),3)</f>
        <v>0</v>
      </c>
      <c r="AH57" s="151"/>
      <c r="AI57" s="1"/>
      <c r="AJ57" s="1"/>
    </row>
    <row r="58" spans="1:36" x14ac:dyDescent="0.25">
      <c r="A58" s="1"/>
      <c r="B58" s="1"/>
      <c r="C58" s="59">
        <f t="shared" si="3"/>
        <v>0</v>
      </c>
      <c r="D58" s="60" t="str">
        <f t="shared" si="6"/>
        <v/>
      </c>
      <c r="E58" s="50">
        <v>43</v>
      </c>
      <c r="F58" s="61" t="str">
        <f t="shared" si="4"/>
        <v>Week 43</v>
      </c>
      <c r="G58" s="15"/>
      <c r="H58" s="62" t="str">
        <f>IF(H10="3 weeks (accelerated)",F55,IF(H10="4 weeks",F54,IF(H10="5 weeks",F53,IF(H10="6 weeks",F52,IF(H10="8 weeks",F50,IF(H10="12 weeks",F48,""))))))</f>
        <v>Week 35</v>
      </c>
      <c r="I58" s="156">
        <f>INDEX(E16:G67,MATCH(H58,F16:F67,0),3)</f>
        <v>0</v>
      </c>
      <c r="J58" s="151"/>
      <c r="K58" s="108">
        <f>IF(K57="",IF(N11=$D58,$E16,""),K57+1)</f>
        <v>43</v>
      </c>
      <c r="L58" s="107" t="str">
        <f t="shared" si="0"/>
        <v>Week 43</v>
      </c>
      <c r="M58" s="15"/>
      <c r="N58" s="62" t="str">
        <f>IF(N10="3 weeks (accelerated)",L55,IF(N10="4 weeks",L54,IF(N10="5 weeks",L53,IF(N10="6 weeks",L52,IF(N10="8 weeks",L50,IF(N10="12 weeks",L48,""))))))</f>
        <v>Week 35</v>
      </c>
      <c r="O58" s="156">
        <f>INDEX(K16:M67,MATCH(N58,L16:L67,0),3)</f>
        <v>0</v>
      </c>
      <c r="P58" s="151"/>
      <c r="Q58" s="108">
        <f>IF(Q57="",IF(T11=$D58,$E16,""),Q57+1)</f>
        <v>43</v>
      </c>
      <c r="R58" s="107" t="str">
        <f t="shared" si="5"/>
        <v>Week 43</v>
      </c>
      <c r="S58" s="15"/>
      <c r="T58" s="62" t="str">
        <f>IF(T10="3 weeks (accelerated)",R55,IF(T10="4 weeks",R54,IF(T10="5 weeks",R53,IF(T10="6 weeks",R52,IF(T10="8 weeks",R50,IF(T10="12 weeks",R48,""))))))</f>
        <v>Week 35</v>
      </c>
      <c r="U58" s="156">
        <f>INDEX(Q16:S67,MATCH(T58,R16:R67,0),3)</f>
        <v>0</v>
      </c>
      <c r="V58" s="151"/>
      <c r="W58" s="108">
        <f>IF(W57="",IF(Z11=$D58,$E16,""),W57+1)</f>
        <v>43</v>
      </c>
      <c r="X58" s="107" t="str">
        <f t="shared" si="1"/>
        <v>Week 43</v>
      </c>
      <c r="Y58" s="15"/>
      <c r="Z58" s="62" t="str">
        <f>IF(Z10="3 weeks (accelerated)",X55,IF(Z10="4 weeks",X54,IF(Z10="5 weeks",X53,IF(Z10="6 weeks",X52,IF(Z10="8 weeks",X50,IF(Z10="12 weeks",X48,""))))))</f>
        <v>Week 35</v>
      </c>
      <c r="AA58" s="156">
        <f>INDEX(W16:Y67,MATCH(Z58,X16:X67,0),3)</f>
        <v>0</v>
      </c>
      <c r="AB58" s="151"/>
      <c r="AC58" s="108">
        <f>IF(AC57="",IF(AF11=$D58,$E16,""),AC57+1)</f>
        <v>43</v>
      </c>
      <c r="AD58" s="107" t="str">
        <f t="shared" si="2"/>
        <v>Week 43</v>
      </c>
      <c r="AE58" s="15"/>
      <c r="AF58" s="62" t="str">
        <f>IF(AF10="3 weeks (accelerated)",AD55,IF(AF10="4 weeks",AD54,IF(AF10="5 weeks",AD53,IF(AF10="6 weeks",AD52,IF(AF10="8 weeks",AD50,IF(AF10="12 weeks",AD48,""))))))</f>
        <v>Week 35</v>
      </c>
      <c r="AG58" s="156">
        <f>INDEX(AC16:AE67,MATCH(AF58,AD16:AD67,0),3)</f>
        <v>0</v>
      </c>
      <c r="AH58" s="151"/>
      <c r="AI58" s="1"/>
      <c r="AJ58" s="1"/>
    </row>
    <row r="59" spans="1:36" x14ac:dyDescent="0.25">
      <c r="A59" s="1"/>
      <c r="B59" s="1"/>
      <c r="C59" s="59">
        <f t="shared" si="3"/>
        <v>0</v>
      </c>
      <c r="D59" s="60" t="str">
        <f t="shared" si="6"/>
        <v/>
      </c>
      <c r="E59" s="50">
        <v>44</v>
      </c>
      <c r="F59" s="61" t="str">
        <f t="shared" si="4"/>
        <v>Week 44</v>
      </c>
      <c r="G59" s="15"/>
      <c r="H59" s="62" t="str">
        <f>IF(H10="3 weeks (accelerated)",F56,IF(H10="4 weeks",F55,IF(H10="5 weeks",F54,IF(H10="6 weeks",F53,IF(H10="8 weeks",F51,IF(H10="12 weeks",F49,""))))))</f>
        <v>Week 36</v>
      </c>
      <c r="I59" s="156">
        <f>INDEX(E16:G67,MATCH(H59,F16:F67,0),3)</f>
        <v>0</v>
      </c>
      <c r="J59" s="151"/>
      <c r="K59" s="108">
        <f>IF(K58="",IF(N11=$D59,$E16,""),K58+1)</f>
        <v>44</v>
      </c>
      <c r="L59" s="107" t="str">
        <f t="shared" si="0"/>
        <v>Week 44</v>
      </c>
      <c r="M59" s="15"/>
      <c r="N59" s="62" t="str">
        <f>IF(N10="3 weeks (accelerated)",L56,IF(N10="4 weeks",L55,IF(N10="5 weeks",L54,IF(N10="6 weeks",L53,IF(N10="8 weeks",L51,IF(N10="12 weeks",L49,""))))))</f>
        <v>Week 36</v>
      </c>
      <c r="O59" s="156">
        <f>INDEX(K16:M67,MATCH(N59,L16:L67,0),3)</f>
        <v>0</v>
      </c>
      <c r="P59" s="151"/>
      <c r="Q59" s="108">
        <f>IF(Q58="",IF(T11=$D59,$E16,""),Q58+1)</f>
        <v>44</v>
      </c>
      <c r="R59" s="107" t="str">
        <f t="shared" si="5"/>
        <v>Week 44</v>
      </c>
      <c r="S59" s="15"/>
      <c r="T59" s="62" t="str">
        <f>IF(T10="3 weeks (accelerated)",R56,IF(T10="4 weeks",R55,IF(T10="5 weeks",R54,IF(T10="6 weeks",R53,IF(T10="8 weeks",R51,IF(T10="12 weeks",R49,""))))))</f>
        <v>Week 36</v>
      </c>
      <c r="U59" s="156">
        <f>INDEX(Q16:S67,MATCH(T59,R16:R67,0),3)</f>
        <v>0</v>
      </c>
      <c r="V59" s="151"/>
      <c r="W59" s="108">
        <f>IF(W58="",IF(Z11=$D59,$E16,""),W58+1)</f>
        <v>44</v>
      </c>
      <c r="X59" s="107" t="str">
        <f t="shared" si="1"/>
        <v>Week 44</v>
      </c>
      <c r="Y59" s="15"/>
      <c r="Z59" s="62" t="str">
        <f>IF(Z10="3 weeks (accelerated)",X56,IF(Z10="4 weeks",X55,IF(Z10="5 weeks",X54,IF(Z10="6 weeks",X53,IF(Z10="8 weeks",X51,IF(Z10="12 weeks",X49,""))))))</f>
        <v>Week 36</v>
      </c>
      <c r="AA59" s="156">
        <f>INDEX(W16:Y67,MATCH(Z59,X16:X67,0),3)</f>
        <v>0</v>
      </c>
      <c r="AB59" s="151"/>
      <c r="AC59" s="108">
        <f>IF(AC58="",IF(AF11=$D59,$E16,""),AC58+1)</f>
        <v>44</v>
      </c>
      <c r="AD59" s="107" t="str">
        <f t="shared" si="2"/>
        <v>Week 44</v>
      </c>
      <c r="AE59" s="15"/>
      <c r="AF59" s="62" t="str">
        <f>IF(AF10="3 weeks (accelerated)",AD56,IF(AF10="4 weeks",AD55,IF(AF10="5 weeks",AD54,IF(AF10="6 weeks",AD53,IF(AF10="8 weeks",AD51,IF(AF10="12 weeks",AD49,""))))))</f>
        <v>Week 36</v>
      </c>
      <c r="AG59" s="156">
        <f>INDEX(AC16:AE67,MATCH(AF59,AD16:AD67,0),3)</f>
        <v>0</v>
      </c>
      <c r="AH59" s="151"/>
      <c r="AI59" s="1"/>
      <c r="AJ59" s="1"/>
    </row>
    <row r="60" spans="1:36" x14ac:dyDescent="0.25">
      <c r="A60" s="1"/>
      <c r="B60" s="1"/>
      <c r="C60" s="59">
        <f t="shared" si="3"/>
        <v>0</v>
      </c>
      <c r="D60" s="60" t="str">
        <f t="shared" si="6"/>
        <v/>
      </c>
      <c r="E60" s="50">
        <v>45</v>
      </c>
      <c r="F60" s="61" t="str">
        <f t="shared" si="4"/>
        <v>Week 45</v>
      </c>
      <c r="G60" s="15"/>
      <c r="H60" s="62" t="str">
        <f>IF(H10="3 weeks (accelerated)",F57,IF(H10="4 weeks",F56,IF(H10="5 weeks",F55,IF(H10="6 weeks",F54,IF(H10="8 weeks",F52,IF(H10="12 weeks",F50,""))))))</f>
        <v>Week 37</v>
      </c>
      <c r="I60" s="156">
        <f>INDEX(E16:G67,MATCH(H60,F16:F67,0),3)</f>
        <v>0</v>
      </c>
      <c r="J60" s="151"/>
      <c r="K60" s="108">
        <f>IF(K59="",IF(N11=$D60,$E16,""),K59+1)</f>
        <v>45</v>
      </c>
      <c r="L60" s="107" t="str">
        <f t="shared" si="0"/>
        <v>Week 45</v>
      </c>
      <c r="M60" s="15"/>
      <c r="N60" s="62" t="str">
        <f>IF(N10="3 weeks (accelerated)",L57,IF(N10="4 weeks",L56,IF(N10="5 weeks",L55,IF(N10="6 weeks",L54,IF(N10="8 weeks",L52,IF(N10="12 weeks",L50,""))))))</f>
        <v>Week 37</v>
      </c>
      <c r="O60" s="156">
        <f>INDEX(K16:M67,MATCH(N60,L16:L67,0),3)</f>
        <v>0</v>
      </c>
      <c r="P60" s="151"/>
      <c r="Q60" s="108">
        <f>IF(Q59="",IF(T11=$D60,$E16,""),Q59+1)</f>
        <v>45</v>
      </c>
      <c r="R60" s="107" t="str">
        <f t="shared" si="5"/>
        <v>Week 45</v>
      </c>
      <c r="S60" s="15"/>
      <c r="T60" s="62" t="str">
        <f>IF(T10="3 weeks (accelerated)",R57,IF(T10="4 weeks",R56,IF(T10="5 weeks",R55,IF(T10="6 weeks",R54,IF(T10="8 weeks",R52,IF(T10="12 weeks",R50,""))))))</f>
        <v>Week 37</v>
      </c>
      <c r="U60" s="156">
        <f>INDEX(Q16:S67,MATCH(T60,R16:R67,0),3)</f>
        <v>0</v>
      </c>
      <c r="V60" s="151"/>
      <c r="W60" s="108">
        <f>IF(W59="",IF(Z11=$D60,$E16,""),W59+1)</f>
        <v>45</v>
      </c>
      <c r="X60" s="107" t="str">
        <f t="shared" si="1"/>
        <v>Week 45</v>
      </c>
      <c r="Y60" s="15"/>
      <c r="Z60" s="62" t="str">
        <f>IF(Z10="3 weeks (accelerated)",X57,IF(Z10="4 weeks",X56,IF(Z10="5 weeks",X55,IF(Z10="6 weeks",X54,IF(Z10="8 weeks",X52,IF(Z10="12 weeks",X50,""))))))</f>
        <v>Week 37</v>
      </c>
      <c r="AA60" s="156">
        <f>INDEX(W16:Y67,MATCH(Z60,X16:X67,0),3)</f>
        <v>0</v>
      </c>
      <c r="AB60" s="151"/>
      <c r="AC60" s="108">
        <f>IF(AC59="",IF(AF11=$D60,$E16,""),AC59+1)</f>
        <v>45</v>
      </c>
      <c r="AD60" s="107" t="str">
        <f t="shared" si="2"/>
        <v>Week 45</v>
      </c>
      <c r="AE60" s="15"/>
      <c r="AF60" s="62" t="str">
        <f>IF(AF10="3 weeks (accelerated)",AD57,IF(AF10="4 weeks",AD56,IF(AF10="5 weeks",AD55,IF(AF10="6 weeks",AD54,IF(AF10="8 weeks",AD52,IF(AF10="12 weeks",AD50,""))))))</f>
        <v>Week 37</v>
      </c>
      <c r="AG60" s="156">
        <f>INDEX(AC16:AE67,MATCH(AF60,AD16:AD67,0),3)</f>
        <v>0</v>
      </c>
      <c r="AH60" s="151"/>
      <c r="AI60" s="1"/>
      <c r="AJ60" s="1"/>
    </row>
    <row r="61" spans="1:36" x14ac:dyDescent="0.25">
      <c r="A61" s="1"/>
      <c r="B61" s="1"/>
      <c r="C61" s="59">
        <f t="shared" si="3"/>
        <v>0</v>
      </c>
      <c r="D61" s="60" t="str">
        <f t="shared" si="6"/>
        <v/>
      </c>
      <c r="E61" s="50">
        <v>46</v>
      </c>
      <c r="F61" s="61" t="str">
        <f t="shared" si="4"/>
        <v>Week 46</v>
      </c>
      <c r="G61" s="15"/>
      <c r="H61" s="62" t="str">
        <f>IF(H10="3 weeks (accelerated)",F58,IF(H10="4 weeks",F57,IF(H10="5 weeks",F56,IF(H10="6 weeks",F55,IF(H10="8 weeks",F53,IF(H10="12 weeks",F51,""))))))</f>
        <v>Week 38</v>
      </c>
      <c r="I61" s="156">
        <f>INDEX(E16:G67,MATCH(H61,F16:F67,0),3)</f>
        <v>0</v>
      </c>
      <c r="J61" s="151"/>
      <c r="K61" s="108">
        <f>IF(K60="",IF(N11=$D61,$E16,""),K60+1)</f>
        <v>46</v>
      </c>
      <c r="L61" s="107" t="str">
        <f t="shared" si="0"/>
        <v>Week 46</v>
      </c>
      <c r="M61" s="15"/>
      <c r="N61" s="62" t="str">
        <f>IF(N10="3 weeks (accelerated)",L58,IF(N10="4 weeks",L57,IF(N10="5 weeks",L56,IF(N10="6 weeks",L55,IF(N10="8 weeks",L53,IF(N10="12 weeks",L51,""))))))</f>
        <v>Week 38</v>
      </c>
      <c r="O61" s="156">
        <f>INDEX(K16:M67,MATCH(N61,L16:L67,0),3)</f>
        <v>0</v>
      </c>
      <c r="P61" s="151"/>
      <c r="Q61" s="108">
        <f>IF(Q60="",IF(T11=$D61,$E16,""),Q60+1)</f>
        <v>46</v>
      </c>
      <c r="R61" s="107" t="str">
        <f t="shared" si="5"/>
        <v>Week 46</v>
      </c>
      <c r="S61" s="15"/>
      <c r="T61" s="62" t="str">
        <f>IF(T10="3 weeks (accelerated)",R58,IF(T10="4 weeks",R57,IF(T10="5 weeks",R56,IF(T10="6 weeks",R55,IF(T10="8 weeks",R53,IF(T10="12 weeks",R51,""))))))</f>
        <v>Week 38</v>
      </c>
      <c r="U61" s="156">
        <f>INDEX(Q16:S67,MATCH(T61,R16:R67,0),3)</f>
        <v>0</v>
      </c>
      <c r="V61" s="151"/>
      <c r="W61" s="108">
        <f>IF(W60="",IF(Z11=$D61,$E16,""),W60+1)</f>
        <v>46</v>
      </c>
      <c r="X61" s="107" t="str">
        <f t="shared" si="1"/>
        <v>Week 46</v>
      </c>
      <c r="Y61" s="15"/>
      <c r="Z61" s="62" t="str">
        <f>IF(Z10="3 weeks (accelerated)",X58,IF(Z10="4 weeks",X57,IF(Z10="5 weeks",X56,IF(Z10="6 weeks",X55,IF(Z10="8 weeks",X53,IF(Z10="12 weeks",X51,""))))))</f>
        <v>Week 38</v>
      </c>
      <c r="AA61" s="156">
        <f>INDEX(W16:Y67,MATCH(Z61,X16:X67,0),3)</f>
        <v>0</v>
      </c>
      <c r="AB61" s="151"/>
      <c r="AC61" s="108">
        <f>IF(AC60="",IF(AF11=$D61,$E16,""),AC60+1)</f>
        <v>46</v>
      </c>
      <c r="AD61" s="107" t="str">
        <f t="shared" si="2"/>
        <v>Week 46</v>
      </c>
      <c r="AE61" s="15"/>
      <c r="AF61" s="62" t="str">
        <f>IF(AF10="3 weeks (accelerated)",AD58,IF(AF10="4 weeks",AD57,IF(AF10="5 weeks",AD56,IF(AF10="6 weeks",AD55,IF(AF10="8 weeks",AD53,IF(AF10="12 weeks",AD51,""))))))</f>
        <v>Week 38</v>
      </c>
      <c r="AG61" s="156">
        <f>INDEX(AC16:AE67,MATCH(AF61,AD16:AD67,0),3)</f>
        <v>0</v>
      </c>
      <c r="AH61" s="151"/>
      <c r="AI61" s="1"/>
      <c r="AJ61" s="1"/>
    </row>
    <row r="62" spans="1:36" x14ac:dyDescent="0.25">
      <c r="A62" s="1"/>
      <c r="B62" s="1"/>
      <c r="C62" s="59">
        <f t="shared" si="3"/>
        <v>0</v>
      </c>
      <c r="D62" s="60" t="str">
        <f t="shared" si="6"/>
        <v/>
      </c>
      <c r="E62" s="50">
        <v>47</v>
      </c>
      <c r="F62" s="61" t="str">
        <f t="shared" si="4"/>
        <v>Week 47</v>
      </c>
      <c r="G62" s="15"/>
      <c r="H62" s="62" t="str">
        <f>IF(H10="3 weeks (accelerated)",F59,IF(H10="4 weeks",F58,IF(H10="5 weeks",F57,IF(H10="6 weeks",F56,IF(H10="8 weeks",F54,IF(H10="12 weeks",F52,""))))))</f>
        <v>Week 39</v>
      </c>
      <c r="I62" s="156">
        <f>INDEX(E16:G67,MATCH(H62,F16:F67,0),3)</f>
        <v>0</v>
      </c>
      <c r="J62" s="151"/>
      <c r="K62" s="108">
        <f>IF(K61="",IF(N11=$D62,$E16,""),K61+1)</f>
        <v>47</v>
      </c>
      <c r="L62" s="107" t="str">
        <f t="shared" si="0"/>
        <v>Week 47</v>
      </c>
      <c r="M62" s="15"/>
      <c r="N62" s="62" t="str">
        <f>IF(N10="3 weeks (accelerated)",L59,IF(N10="4 weeks",L58,IF(N10="5 weeks",L57,IF(N10="6 weeks",L56,IF(N10="8 weeks",L54,IF(N10="12 weeks",L52,""))))))</f>
        <v>Week 39</v>
      </c>
      <c r="O62" s="156">
        <f>INDEX(K16:M67,MATCH(N62,L16:L67,0),3)</f>
        <v>0</v>
      </c>
      <c r="P62" s="151"/>
      <c r="Q62" s="108">
        <f>IF(Q61="",IF(T11=$D62,$E16,""),Q61+1)</f>
        <v>47</v>
      </c>
      <c r="R62" s="107" t="str">
        <f t="shared" si="5"/>
        <v>Week 47</v>
      </c>
      <c r="S62" s="15"/>
      <c r="T62" s="62" t="str">
        <f>IF(T10="3 weeks (accelerated)",R59,IF(T10="4 weeks",R58,IF(T10="5 weeks",R57,IF(T10="6 weeks",R56,IF(T10="8 weeks",R54,IF(T10="12 weeks",R52,""))))))</f>
        <v>Week 39</v>
      </c>
      <c r="U62" s="156">
        <f>INDEX(Q16:S67,MATCH(T62,R16:R67,0),3)</f>
        <v>0</v>
      </c>
      <c r="V62" s="151"/>
      <c r="W62" s="108">
        <f>IF(W61="",IF(Z11=$D62,$E16,""),W61+1)</f>
        <v>47</v>
      </c>
      <c r="X62" s="107" t="str">
        <f t="shared" si="1"/>
        <v>Week 47</v>
      </c>
      <c r="Y62" s="15"/>
      <c r="Z62" s="62" t="str">
        <f>IF(Z10="3 weeks (accelerated)",X59,IF(Z10="4 weeks",X58,IF(Z10="5 weeks",X57,IF(Z10="6 weeks",X56,IF(Z10="8 weeks",X54,IF(Z10="12 weeks",X52,""))))))</f>
        <v>Week 39</v>
      </c>
      <c r="AA62" s="156">
        <f>INDEX(W16:Y67,MATCH(Z62,X16:X67,0),3)</f>
        <v>0</v>
      </c>
      <c r="AB62" s="151"/>
      <c r="AC62" s="108">
        <f>IF(AC61="",IF(AF11=$D62,$E16,""),AC61+1)</f>
        <v>47</v>
      </c>
      <c r="AD62" s="107" t="str">
        <f t="shared" si="2"/>
        <v>Week 47</v>
      </c>
      <c r="AE62" s="15"/>
      <c r="AF62" s="62" t="str">
        <f>IF(AF10="3 weeks (accelerated)",AD59,IF(AF10="4 weeks",AD58,IF(AF10="5 weeks",AD57,IF(AF10="6 weeks",AD56,IF(AF10="8 weeks",AD54,IF(AF10="12 weeks",AD52,""))))))</f>
        <v>Week 39</v>
      </c>
      <c r="AG62" s="156">
        <f>INDEX(AC16:AE67,MATCH(AF62,AD16:AD67,0),3)</f>
        <v>0</v>
      </c>
      <c r="AH62" s="151"/>
      <c r="AI62" s="1"/>
      <c r="AJ62" s="1"/>
    </row>
    <row r="63" spans="1:36" x14ac:dyDescent="0.25">
      <c r="A63" s="1"/>
      <c r="B63" s="1"/>
      <c r="C63" s="59">
        <f t="shared" si="3"/>
        <v>0</v>
      </c>
      <c r="D63" s="60" t="str">
        <f t="shared" si="6"/>
        <v/>
      </c>
      <c r="E63" s="50">
        <v>48</v>
      </c>
      <c r="F63" s="61" t="str">
        <f t="shared" si="4"/>
        <v>Week 48</v>
      </c>
      <c r="G63" s="15"/>
      <c r="H63" s="62" t="str">
        <f>IF(H10="3 weeks (accelerated)",F60,IF(H10="4 weeks",F59,IF(H10="5 weeks",F58,IF(H10="6 weeks",F57,IF(H10="8 weeks",F55,IF(H10="12 weeks",F53,""))))))</f>
        <v>Week 40</v>
      </c>
      <c r="I63" s="156">
        <f>INDEX(E16:G67,MATCH(H63,F16:F67,0),3)</f>
        <v>0</v>
      </c>
      <c r="J63" s="151"/>
      <c r="K63" s="108">
        <f>IF(K62="",IF(N11=$D63,$E16,""),K62+1)</f>
        <v>48</v>
      </c>
      <c r="L63" s="107" t="str">
        <f t="shared" si="0"/>
        <v>Week 48</v>
      </c>
      <c r="M63" s="15"/>
      <c r="N63" s="62" t="str">
        <f>IF(N10="3 weeks (accelerated)",L60,IF(N10="4 weeks",L59,IF(N10="5 weeks",L58,IF(N10="6 weeks",L57,IF(N10="8 weeks",L55,IF(N10="12 weeks",L53,""))))))</f>
        <v>Week 40</v>
      </c>
      <c r="O63" s="156">
        <f>INDEX(K16:M67,MATCH(N63,L16:L67,0),3)</f>
        <v>0</v>
      </c>
      <c r="P63" s="151"/>
      <c r="Q63" s="108">
        <f>IF(Q62="",IF(T11=$D63,$E16,""),Q62+1)</f>
        <v>48</v>
      </c>
      <c r="R63" s="107" t="str">
        <f t="shared" si="5"/>
        <v>Week 48</v>
      </c>
      <c r="S63" s="15"/>
      <c r="T63" s="62" t="str">
        <f>IF(T10="3 weeks (accelerated)",R60,IF(T10="4 weeks",R59,IF(T10="5 weeks",R58,IF(T10="6 weeks",R57,IF(T10="8 weeks",R55,IF(T10="12 weeks",R53,""))))))</f>
        <v>Week 40</v>
      </c>
      <c r="U63" s="156">
        <f>INDEX(Q16:S67,MATCH(T63,R16:R67,0),3)</f>
        <v>0</v>
      </c>
      <c r="V63" s="151"/>
      <c r="W63" s="108">
        <f>IF(W62="",IF(Z11=$D63,$E16,""),W62+1)</f>
        <v>48</v>
      </c>
      <c r="X63" s="107" t="str">
        <f t="shared" si="1"/>
        <v>Week 48</v>
      </c>
      <c r="Y63" s="15"/>
      <c r="Z63" s="62" t="str">
        <f>IF(Z10="3 weeks (accelerated)",X60,IF(Z10="4 weeks",X59,IF(Z10="5 weeks",X58,IF(Z10="6 weeks",X57,IF(Z10="8 weeks",X55,IF(Z10="12 weeks",X53,""))))))</f>
        <v>Week 40</v>
      </c>
      <c r="AA63" s="156">
        <f>INDEX(W16:Y67,MATCH(Z63,X16:X67,0),3)</f>
        <v>0</v>
      </c>
      <c r="AB63" s="151"/>
      <c r="AC63" s="108">
        <f>IF(AC62="",IF(AF11=$D63,$E16,""),AC62+1)</f>
        <v>48</v>
      </c>
      <c r="AD63" s="107" t="str">
        <f t="shared" si="2"/>
        <v>Week 48</v>
      </c>
      <c r="AE63" s="15"/>
      <c r="AF63" s="62" t="str">
        <f>IF(AF10="3 weeks (accelerated)",AD60,IF(AF10="4 weeks",AD59,IF(AF10="5 weeks",AD58,IF(AF10="6 weeks",AD57,IF(AF10="8 weeks",AD55,IF(AF10="12 weeks",AD53,""))))))</f>
        <v>Week 40</v>
      </c>
      <c r="AG63" s="156">
        <f>INDEX(AC16:AE67,MATCH(AF63,AD16:AD67,0),3)</f>
        <v>0</v>
      </c>
      <c r="AH63" s="151"/>
      <c r="AI63" s="1"/>
      <c r="AJ63" s="1"/>
    </row>
    <row r="64" spans="1:36" x14ac:dyDescent="0.25">
      <c r="A64" s="1"/>
      <c r="B64" s="1"/>
      <c r="C64" s="59">
        <f t="shared" si="3"/>
        <v>0</v>
      </c>
      <c r="D64" s="60" t="str">
        <f t="shared" si="6"/>
        <v/>
      </c>
      <c r="E64" s="50">
        <v>49</v>
      </c>
      <c r="F64" s="61" t="str">
        <f t="shared" si="4"/>
        <v>Week 49</v>
      </c>
      <c r="G64" s="15"/>
      <c r="H64" s="62" t="str">
        <f>IF(H10="3 weeks (accelerated)",F61,IF(H10="4 weeks",F60,IF(H10="5 weeks",F59,IF(H10="6 weeks",F58,IF(H10="8 weeks",F56,IF(H10="12 weeks",F54,""))))))</f>
        <v>Week 41</v>
      </c>
      <c r="I64" s="156">
        <f>INDEX(E16:G67,MATCH(H64,F16:F67,0),3)</f>
        <v>0</v>
      </c>
      <c r="J64" s="151"/>
      <c r="K64" s="108">
        <f>IF(K63="",IF(N11=$D64,$E16,""),K63+1)</f>
        <v>49</v>
      </c>
      <c r="L64" s="107" t="str">
        <f t="shared" si="0"/>
        <v>Week 49</v>
      </c>
      <c r="M64" s="15"/>
      <c r="N64" s="62" t="str">
        <f>IF(N10="3 weeks (accelerated)",L61,IF(N10="4 weeks",L60,IF(N10="5 weeks",L59,IF(N10="6 weeks",L58,IF(N10="8 weeks",L56,IF(N10="12 weeks",L54,""))))))</f>
        <v>Week 41</v>
      </c>
      <c r="O64" s="156">
        <f>INDEX(K16:M67,MATCH(N64,L16:L67,0),3)</f>
        <v>0</v>
      </c>
      <c r="P64" s="151"/>
      <c r="Q64" s="108">
        <f>IF(Q63="",IF(T11=$D64,$E16,""),Q63+1)</f>
        <v>49</v>
      </c>
      <c r="R64" s="107" t="str">
        <f t="shared" si="5"/>
        <v>Week 49</v>
      </c>
      <c r="S64" s="15"/>
      <c r="T64" s="62" t="str">
        <f>IF(T10="3 weeks (accelerated)",R61,IF(T10="4 weeks",R60,IF(T10="5 weeks",R59,IF(T10="6 weeks",R58,IF(T10="8 weeks",R56,IF(T10="12 weeks",R54,""))))))</f>
        <v>Week 41</v>
      </c>
      <c r="U64" s="156">
        <f>INDEX(Q16:S67,MATCH(T64,R16:R67,0),3)</f>
        <v>0</v>
      </c>
      <c r="V64" s="151"/>
      <c r="W64" s="108">
        <f>IF(W63="",IF(Z11=$D64,$E16,""),W63+1)</f>
        <v>49</v>
      </c>
      <c r="X64" s="107" t="str">
        <f t="shared" si="1"/>
        <v>Week 49</v>
      </c>
      <c r="Y64" s="15"/>
      <c r="Z64" s="62" t="str">
        <f>IF(Z10="3 weeks (accelerated)",X61,IF(Z10="4 weeks",X60,IF(Z10="5 weeks",X59,IF(Z10="6 weeks",X58,IF(Z10="8 weeks",X56,IF(Z10="12 weeks",X54,""))))))</f>
        <v>Week 41</v>
      </c>
      <c r="AA64" s="156">
        <f>INDEX(W16:Y67,MATCH(Z64,X16:X67,0),3)</f>
        <v>0</v>
      </c>
      <c r="AB64" s="151"/>
      <c r="AC64" s="108">
        <f>IF(AC63="",IF(AF11=$D64,$E16,""),AC63+1)</f>
        <v>49</v>
      </c>
      <c r="AD64" s="107" t="str">
        <f t="shared" si="2"/>
        <v>Week 49</v>
      </c>
      <c r="AE64" s="15"/>
      <c r="AF64" s="62" t="str">
        <f>IF(AF10="3 weeks (accelerated)",AD61,IF(AF10="4 weeks",AD60,IF(AF10="5 weeks",AD59,IF(AF10="6 weeks",AD58,IF(AF10="8 weeks",AD56,IF(AF10="12 weeks",AD54,""))))))</f>
        <v>Week 41</v>
      </c>
      <c r="AG64" s="156">
        <f>INDEX(AC16:AE67,MATCH(AF64,AD16:AD67,0),3)</f>
        <v>0</v>
      </c>
      <c r="AH64" s="151"/>
      <c r="AI64" s="1"/>
      <c r="AJ64" s="1"/>
    </row>
    <row r="65" spans="1:36" x14ac:dyDescent="0.25">
      <c r="A65" s="1"/>
      <c r="B65" s="1"/>
      <c r="C65" s="59">
        <f t="shared" si="3"/>
        <v>0</v>
      </c>
      <c r="D65" s="60" t="str">
        <f t="shared" si="6"/>
        <v/>
      </c>
      <c r="E65" s="50">
        <v>50</v>
      </c>
      <c r="F65" s="61" t="str">
        <f t="shared" si="4"/>
        <v>Week 50</v>
      </c>
      <c r="G65" s="15"/>
      <c r="H65" s="62" t="str">
        <f>IF(H10="3 weeks (accelerated)",F62,IF(H10="4 weeks",F61,IF(H10="5 weeks",F60,IF(H10="6 weeks",F59,IF(H10="8 weeks",F57,IF(H10="12 weeks",F55,""))))))</f>
        <v>Week 42</v>
      </c>
      <c r="I65" s="156">
        <f>INDEX(E16:G67,MATCH(H65,F16:F67,0),3)</f>
        <v>0</v>
      </c>
      <c r="J65" s="151"/>
      <c r="K65" s="108">
        <f>IF(K64="",IF(N11=$D65,$E16,""),K64+1)</f>
        <v>50</v>
      </c>
      <c r="L65" s="107" t="str">
        <f t="shared" si="0"/>
        <v>Week 50</v>
      </c>
      <c r="M65" s="15"/>
      <c r="N65" s="62" t="str">
        <f>IF(N10="3 weeks (accelerated)",L62,IF(N10="4 weeks",L61,IF(N10="5 weeks",L60,IF(N10="6 weeks",L59,IF(N10="8 weeks",L57,IF(N10="12 weeks",L55,""))))))</f>
        <v>Week 42</v>
      </c>
      <c r="O65" s="156">
        <f>INDEX(K16:M67,MATCH(N65,L16:L67,0),3)</f>
        <v>0</v>
      </c>
      <c r="P65" s="151"/>
      <c r="Q65" s="108">
        <f>IF(Q64="",IF(T11=$D65,$E16,""),Q64+1)</f>
        <v>50</v>
      </c>
      <c r="R65" s="107" t="str">
        <f t="shared" si="5"/>
        <v>Week 50</v>
      </c>
      <c r="S65" s="15"/>
      <c r="T65" s="62" t="str">
        <f>IF(T10="3 weeks (accelerated)",R62,IF(T10="4 weeks",R61,IF(T10="5 weeks",R60,IF(T10="6 weeks",R59,IF(T10="8 weeks",R57,IF(T10="12 weeks",R55,""))))))</f>
        <v>Week 42</v>
      </c>
      <c r="U65" s="156">
        <f>INDEX(Q16:S67,MATCH(T65,R16:R67,0),3)</f>
        <v>0</v>
      </c>
      <c r="V65" s="151"/>
      <c r="W65" s="108">
        <f>IF(W64="",IF(Z11=$D65,$E16,""),W64+1)</f>
        <v>50</v>
      </c>
      <c r="X65" s="107" t="str">
        <f t="shared" si="1"/>
        <v>Week 50</v>
      </c>
      <c r="Y65" s="15"/>
      <c r="Z65" s="62" t="str">
        <f>IF(Z10="3 weeks (accelerated)",X62,IF(Z10="4 weeks",X61,IF(Z10="5 weeks",X60,IF(Z10="6 weeks",X59,IF(Z10="8 weeks",X57,IF(Z10="12 weeks",X55,""))))))</f>
        <v>Week 42</v>
      </c>
      <c r="AA65" s="156">
        <f>INDEX(W16:Y67,MATCH(Z65,X16:X67,0),3)</f>
        <v>0</v>
      </c>
      <c r="AB65" s="151"/>
      <c r="AC65" s="108">
        <f>IF(AC64="",IF(AF11=$D65,$E16,""),AC64+1)</f>
        <v>50</v>
      </c>
      <c r="AD65" s="107" t="str">
        <f t="shared" si="2"/>
        <v>Week 50</v>
      </c>
      <c r="AE65" s="15"/>
      <c r="AF65" s="62" t="str">
        <f>IF(AF10="3 weeks (accelerated)",AD62,IF(AF10="4 weeks",AD61,IF(AF10="5 weeks",AD60,IF(AF10="6 weeks",AD59,IF(AF10="8 weeks",AD57,IF(AF10="12 weeks",AD55,""))))))</f>
        <v>Week 42</v>
      </c>
      <c r="AG65" s="156">
        <f>INDEX(AC16:AE67,MATCH(AF65,AD16:AD67,0),3)</f>
        <v>0</v>
      </c>
      <c r="AH65" s="151"/>
      <c r="AI65" s="1"/>
      <c r="AJ65" s="1"/>
    </row>
    <row r="66" spans="1:36" x14ac:dyDescent="0.25">
      <c r="A66" s="1"/>
      <c r="B66" s="1"/>
      <c r="C66" s="59">
        <f t="shared" si="3"/>
        <v>0</v>
      </c>
      <c r="D66" s="60" t="str">
        <f t="shared" si="6"/>
        <v/>
      </c>
      <c r="E66" s="50">
        <v>51</v>
      </c>
      <c r="F66" s="61" t="str">
        <f t="shared" si="4"/>
        <v>Week 51</v>
      </c>
      <c r="G66" s="17"/>
      <c r="H66" s="62" t="str">
        <f>IF(H10="3 weeks (accelerated)",F63,IF(H10="4 weeks",F62,IF(H10="5 weeks",F61,IF(H10="6 weeks",F60,IF(H10="8 weeks",F58,IF(H10="12 weeks",F56,""))))))</f>
        <v>Week 43</v>
      </c>
      <c r="I66" s="156">
        <f>INDEX(E16:G67,MATCH(H66,F16:F67,0),3)</f>
        <v>0</v>
      </c>
      <c r="J66" s="151"/>
      <c r="K66" s="108">
        <f>IF(K65="",IF(N11=$D66,$E16,""),K65+1)</f>
        <v>51</v>
      </c>
      <c r="L66" s="107" t="str">
        <f t="shared" si="0"/>
        <v>Week 51</v>
      </c>
      <c r="M66" s="15"/>
      <c r="N66" s="62" t="str">
        <f>IF(N10="3 weeks (accelerated)",L63,IF(N10="4 weeks",L62,IF(N10="5 weeks",L61,IF(N10="6 weeks",L60,IF(N10="8 weeks",L58,IF(N10="12 weeks",L56,""))))))</f>
        <v>Week 43</v>
      </c>
      <c r="O66" s="156">
        <f>INDEX(K16:M67,MATCH(N66,L16:L67,0),3)</f>
        <v>0</v>
      </c>
      <c r="P66" s="151"/>
      <c r="Q66" s="108">
        <f>IF(Q65="",IF(T11=$D66,$E16,""),Q65+1)</f>
        <v>51</v>
      </c>
      <c r="R66" s="107" t="str">
        <f t="shared" si="5"/>
        <v>Week 51</v>
      </c>
      <c r="S66" s="15"/>
      <c r="T66" s="62" t="str">
        <f>IF(T10="3 weeks (accelerated)",R63,IF(T10="4 weeks",R62,IF(T10="5 weeks",R61,IF(T10="6 weeks",R60,IF(T10="8 weeks",R58,IF(T10="12 weeks",R56,""))))))</f>
        <v>Week 43</v>
      </c>
      <c r="U66" s="156">
        <f>INDEX(Q16:S67,MATCH(T66,R16:R67,0),3)</f>
        <v>0</v>
      </c>
      <c r="V66" s="151"/>
      <c r="W66" s="108">
        <f>IF(W65="",IF(Z11=$D66,$E16,""),W65+1)</f>
        <v>51</v>
      </c>
      <c r="X66" s="107" t="str">
        <f t="shared" si="1"/>
        <v>Week 51</v>
      </c>
      <c r="Y66" s="15"/>
      <c r="Z66" s="62" t="str">
        <f>IF(Z10="3 weeks (accelerated)",X63,IF(Z10="4 weeks",X62,IF(Z10="5 weeks",X61,IF(Z10="6 weeks",X60,IF(Z10="8 weeks",X58,IF(Z10="12 weeks",X56,""))))))</f>
        <v>Week 43</v>
      </c>
      <c r="AA66" s="156">
        <f>INDEX(W16:Y67,MATCH(Z66,X16:X67,0),3)</f>
        <v>0</v>
      </c>
      <c r="AB66" s="151"/>
      <c r="AC66" s="108">
        <f>IF(AC65="",IF(AF11=$D66,$E16,""),AC65+1)</f>
        <v>51</v>
      </c>
      <c r="AD66" s="107" t="str">
        <f t="shared" si="2"/>
        <v>Week 51</v>
      </c>
      <c r="AE66" s="15"/>
      <c r="AF66" s="62" t="str">
        <f>IF(AF10="3 weeks (accelerated)",AD63,IF(AF10="4 weeks",AD62,IF(AF10="5 weeks",AD61,IF(AF10="6 weeks",AD60,IF(AF10="8 weeks",AD58,IF(AF10="12 weeks",AD56,""))))))</f>
        <v>Week 43</v>
      </c>
      <c r="AG66" s="156">
        <f>INDEX(AC16:AE67,MATCH(AF66,AD16:AD67,0),3)</f>
        <v>0</v>
      </c>
      <c r="AH66" s="151"/>
      <c r="AI66" s="1"/>
      <c r="AJ66" s="1"/>
    </row>
    <row r="67" spans="1:36" ht="15.75" thickBot="1" x14ac:dyDescent="0.3">
      <c r="A67" s="1"/>
      <c r="B67" s="1"/>
      <c r="C67" s="59">
        <f t="shared" si="3"/>
        <v>0</v>
      </c>
      <c r="D67" s="60" t="str">
        <f t="shared" si="6"/>
        <v/>
      </c>
      <c r="E67" s="50">
        <v>52</v>
      </c>
      <c r="F67" s="64" t="str">
        <f t="shared" si="4"/>
        <v>Week 52</v>
      </c>
      <c r="G67" s="15"/>
      <c r="H67" s="62" t="str">
        <f>IF(H10="3 weeks (accelerated)",F64,IF(H10="4 weeks",F63,IF(H10="5 weeks",F62,IF(H10="6 weeks",F61,IF(H10="8 weeks",F59,IF(H10="12 weeks",F57,""))))))</f>
        <v>Week 44</v>
      </c>
      <c r="I67" s="156">
        <f>INDEX(E16:G67,MATCH(H67,F16:F67,0),3)</f>
        <v>0</v>
      </c>
      <c r="J67" s="151"/>
      <c r="K67" s="108">
        <f>IF(K66="",IF(N11=$D67,$E16,""),K66+1)</f>
        <v>52</v>
      </c>
      <c r="L67" s="109" t="str">
        <f t="shared" si="0"/>
        <v>Week 52</v>
      </c>
      <c r="M67" s="17"/>
      <c r="N67" s="62" t="str">
        <f>IF(N10="3 weeks (accelerated)",L64,IF(N10="4 weeks",L63,IF(N10="5 weeks",L62,IF(N10="6 weeks",L61,IF(N10="8 weeks",L59,IF(N10="12 weeks",L57,""))))))</f>
        <v>Week 44</v>
      </c>
      <c r="O67" s="156">
        <f>INDEX(K16:M67,MATCH(N67,L16:L67,0),3)</f>
        <v>0</v>
      </c>
      <c r="P67" s="151"/>
      <c r="Q67" s="108">
        <f>IF(Q66="",IF(T11=$D67,$E16,""),Q66+1)</f>
        <v>52</v>
      </c>
      <c r="R67" s="109" t="str">
        <f t="shared" si="5"/>
        <v>Week 52</v>
      </c>
      <c r="S67" s="16"/>
      <c r="T67" s="62" t="str">
        <f>IF(T10="3 weeks (accelerated)",R64,IF(T10="4 weeks",R63,IF(T10="5 weeks",R62,IF(T10="6 weeks",R61,IF(T10="8 weeks",R59,IF(T10="12 weeks",R57,""))))))</f>
        <v>Week 44</v>
      </c>
      <c r="U67" s="156">
        <f>INDEX(Q16:S67,MATCH(T67,R16:R67,0),3)</f>
        <v>0</v>
      </c>
      <c r="V67" s="151"/>
      <c r="W67" s="108">
        <f>IF(W66="",IF(Z11=$D67,$E16,""),W66+1)</f>
        <v>52</v>
      </c>
      <c r="X67" s="109" t="str">
        <f t="shared" si="1"/>
        <v>Week 52</v>
      </c>
      <c r="Y67" s="16"/>
      <c r="Z67" s="62" t="str">
        <f>IF(Z10="3 weeks (accelerated)",X64,IF(Z10="4 weeks",X63,IF(Z10="5 weeks",X62,IF(Z10="6 weeks",X61,IF(Z10="8 weeks",X59,IF(Z10="12 weeks",X57,""))))))</f>
        <v>Week 44</v>
      </c>
      <c r="AA67" s="156">
        <f>INDEX(W16:Y67,MATCH(Z67,X16:X67,0),3)</f>
        <v>0</v>
      </c>
      <c r="AB67" s="151"/>
      <c r="AC67" s="108">
        <f>IF(AC66="",IF(AF11=$D67,$E16,""),AC66+1)</f>
        <v>52</v>
      </c>
      <c r="AD67" s="109" t="str">
        <f t="shared" si="2"/>
        <v>Week 52</v>
      </c>
      <c r="AE67" s="16"/>
      <c r="AF67" s="62" t="str">
        <f>IF(AF10="3 weeks (accelerated)",AD64,IF(AF10="4 weeks",AD63,IF(AF10="5 weeks",AD62,IF(AF10="6 weeks",AD61,IF(AF10="8 weeks",AD59,IF(AF10="12 weeks",AD57,""))))))</f>
        <v>Week 44</v>
      </c>
      <c r="AG67" s="156">
        <f>INDEX(AC16:AE67,MATCH(AF67,AD16:AD67,0),3)</f>
        <v>0</v>
      </c>
      <c r="AH67" s="151"/>
      <c r="AI67" s="1"/>
      <c r="AJ67" s="1"/>
    </row>
    <row r="68" spans="1:36" x14ac:dyDescent="0.25">
      <c r="A68" s="1"/>
      <c r="B68" s="1"/>
      <c r="C68" s="59">
        <f t="shared" si="3"/>
        <v>0</v>
      </c>
      <c r="D68" s="60" t="str">
        <f t="shared" si="6"/>
        <v/>
      </c>
      <c r="E68" s="50">
        <v>53</v>
      </c>
      <c r="F68" s="1"/>
      <c r="G68" s="91"/>
      <c r="H68" s="62" t="str">
        <f>IF(H10="3 weeks (accelerated)",F65,IF(H10="4 weeks",F64,IF(H10="5 weeks",F63,IF(H10="6 weeks",F62,IF(H10="8 weeks",F60,IF(H10="12 weeks",F58,""))))))</f>
        <v>Week 45</v>
      </c>
      <c r="I68" s="156">
        <f>INDEX(E16:G67,MATCH(H68,F16:F67,0),3)</f>
        <v>0</v>
      </c>
      <c r="J68" s="151"/>
      <c r="K68" s="66"/>
      <c r="L68" s="1"/>
      <c r="M68" s="110"/>
      <c r="N68" s="62" t="str">
        <f>IF(N10="3 weeks (accelerated)",L65,IF(N10="4 weeks",L64,IF(N10="5 weeks",L63,IF(N10="6 weeks",L62,IF(N10="8 weeks",L60,IF(N10="12 weeks",L58,""))))))</f>
        <v>Week 45</v>
      </c>
      <c r="O68" s="156">
        <f>INDEX(K16:M67,MATCH(N68,L16:L67,0),3)</f>
        <v>0</v>
      </c>
      <c r="P68" s="151"/>
      <c r="Q68" s="66"/>
      <c r="R68" s="1"/>
      <c r="S68" s="91"/>
      <c r="T68" s="62" t="str">
        <f>IF(T10="3 weeks (accelerated)",R65,IF(T10="4 weeks",R64,IF(T10="5 weeks",R63,IF(T10="6 weeks",R62,IF(T10="8 weeks",R60,IF(T10="12 weeks",R58,""))))))</f>
        <v>Week 45</v>
      </c>
      <c r="U68" s="156">
        <f>INDEX(Q16:S67,MATCH(T68,R16:R67,0),3)</f>
        <v>0</v>
      </c>
      <c r="V68" s="151"/>
      <c r="W68" s="66"/>
      <c r="X68" s="1"/>
      <c r="Y68" s="91"/>
      <c r="Z68" s="62" t="str">
        <f>IF(Z10="3 weeks (accelerated)",X65,IF(Z10="4 weeks",X64,IF(Z10="5 weeks",X63,IF(Z10="6 weeks",X62,IF(Z10="8 weeks",X60,IF(Z10="12 weeks",X58,""))))))</f>
        <v>Week 45</v>
      </c>
      <c r="AA68" s="156">
        <f>INDEX(W16:Y67,MATCH(Z68,X16:X67,0),3)</f>
        <v>0</v>
      </c>
      <c r="AB68" s="151"/>
      <c r="AC68" s="66"/>
      <c r="AD68" s="1"/>
      <c r="AE68" s="91"/>
      <c r="AF68" s="62" t="str">
        <f>IF(AF10="3 weeks (accelerated)",AD65,IF(AF10="4 weeks",AD64,IF(AF10="5 weeks",AD63,IF(AF10="6 weeks",AD62,IF(AF10="8 weeks",AD60,IF(AF10="12 weeks",AD58,""))))))</f>
        <v>Week 45</v>
      </c>
      <c r="AG68" s="156">
        <f>INDEX(AC16:AE67,MATCH(AF68,AD16:AD67,0),3)</f>
        <v>0</v>
      </c>
      <c r="AH68" s="151"/>
      <c r="AI68" s="1"/>
      <c r="AJ68" s="1"/>
    </row>
    <row r="69" spans="1:36" x14ac:dyDescent="0.25">
      <c r="A69" s="1"/>
      <c r="B69" s="1"/>
      <c r="C69" s="59">
        <f t="shared" si="3"/>
        <v>0</v>
      </c>
      <c r="D69" s="60" t="str">
        <f t="shared" si="6"/>
        <v/>
      </c>
      <c r="E69" s="50">
        <v>54</v>
      </c>
      <c r="F69" s="1"/>
      <c r="G69" s="92"/>
      <c r="H69" s="62" t="str">
        <f>IF(H10="3 weeks (accelerated)",F66,IF(H10="4 weeks",F65,IF(H10="5 weeks",F64,IF(H10="6 weeks",F63,IF(H10="8 weeks",F61,IF(H10="12 weeks",F59,""))))))</f>
        <v>Week 46</v>
      </c>
      <c r="I69" s="156">
        <f>INDEX(E16:G67,MATCH(H69,F16:F67,0),3)</f>
        <v>0</v>
      </c>
      <c r="J69" s="151"/>
      <c r="K69" s="66"/>
      <c r="L69" s="1"/>
      <c r="M69" s="97"/>
      <c r="N69" s="62" t="str">
        <f>IF(N10="3 weeks (accelerated)",L66,IF(N10="4 weeks",L65,IF(N10="5 weeks",L64,IF(N10="6 weeks",L63,IF(N10="8 weeks",L61,IF(N10="12 weeks",L59,""))))))</f>
        <v>Week 46</v>
      </c>
      <c r="O69" s="156">
        <f>INDEX(K16:M67,MATCH(N69,L16:L67,0),3)</f>
        <v>0</v>
      </c>
      <c r="P69" s="151"/>
      <c r="Q69" s="66"/>
      <c r="R69" s="1"/>
      <c r="S69" s="92"/>
      <c r="T69" s="62" t="str">
        <f>IF(T10="3 weeks (accelerated)",R66,IF(T10="4 weeks",R65,IF(T10="5 weeks",R64,IF(T10="6 weeks",R63,IF(T10="8 weeks",R61,IF(T10="12 weeks",R59,""))))))</f>
        <v>Week 46</v>
      </c>
      <c r="U69" s="156">
        <f>INDEX(Q16:S67,MATCH(T69,R16:R67,0),3)</f>
        <v>0</v>
      </c>
      <c r="V69" s="151"/>
      <c r="W69" s="66"/>
      <c r="X69" s="1"/>
      <c r="Y69" s="92"/>
      <c r="Z69" s="62" t="str">
        <f>IF(Z10="3 weeks (accelerated)",X66,IF(Z10="4 weeks",X65,IF(Z10="5 weeks",X64,IF(Z10="6 weeks",X63,IF(Z10="8 weeks",X61,IF(Z10="12 weeks",X59,""))))))</f>
        <v>Week 46</v>
      </c>
      <c r="AA69" s="156">
        <f>INDEX(W16:Y67,MATCH(Z69,X16:X67,0),3)</f>
        <v>0</v>
      </c>
      <c r="AB69" s="151"/>
      <c r="AC69" s="66"/>
      <c r="AD69" s="1"/>
      <c r="AE69" s="92"/>
      <c r="AF69" s="62" t="str">
        <f>IF(AF10="3 weeks (accelerated)",AD66,IF(AF10="4 weeks",AD65,IF(AF10="5 weeks",AD64,IF(AF10="6 weeks",AD63,IF(AF10="8 weeks",AD61,IF(AF10="12 weeks",AD59,""))))))</f>
        <v>Week 46</v>
      </c>
      <c r="AG69" s="156">
        <f>INDEX(AC16:AE67,MATCH(AF69,AD16:AD67,0),3)</f>
        <v>0</v>
      </c>
      <c r="AH69" s="151"/>
      <c r="AI69" s="1"/>
      <c r="AJ69" s="1"/>
    </row>
    <row r="70" spans="1:36" x14ac:dyDescent="0.25">
      <c r="A70" s="1"/>
      <c r="B70" s="1"/>
      <c r="C70" s="59">
        <f t="shared" si="3"/>
        <v>0</v>
      </c>
      <c r="D70" s="60" t="str">
        <f t="shared" si="6"/>
        <v/>
      </c>
      <c r="E70" s="50">
        <v>55</v>
      </c>
      <c r="F70" s="1"/>
      <c r="G70" s="92"/>
      <c r="H70" s="62" t="str">
        <f>IF(H10="3 weeks (accelerated)",F67,IF(H10="4 weeks",F66,IF(H10="5 weeks",F65,IF(H10="6 weeks",F64,IF(H10="8 weeks",F62,IF(H10="12 weeks",F60,""))))))</f>
        <v>Week 47</v>
      </c>
      <c r="I70" s="156">
        <f>INDEX(E16:G67,MATCH(H70,F16:F67,0),3)</f>
        <v>0</v>
      </c>
      <c r="J70" s="151"/>
      <c r="K70" s="66"/>
      <c r="L70" s="1"/>
      <c r="M70" s="97"/>
      <c r="N70" s="62" t="str">
        <f>IF(N10="3 weeks (accelerated)",L67,IF(N10="4 weeks",L66,IF(N10="5 weeks",L65,IF(N10="6 weeks",L64,IF(N10="8 weeks",L62,IF(N10="12 weeks",L60,""))))))</f>
        <v>Week 47</v>
      </c>
      <c r="O70" s="156">
        <f>INDEX(K16:M67,MATCH(N70,L16:L67,0),3)</f>
        <v>0</v>
      </c>
      <c r="P70" s="151"/>
      <c r="Q70" s="66"/>
      <c r="R70" s="1"/>
      <c r="S70" s="92"/>
      <c r="T70" s="62" t="str">
        <f>IF(T10="3 weeks (accelerated)",R67,IF(T10="4 weeks",R66,IF(T10="5 weeks",R65,IF(T10="6 weeks",R64,IF(T10="8 weeks",R62,IF(T10="12 weeks",R60,""))))))</f>
        <v>Week 47</v>
      </c>
      <c r="U70" s="156">
        <f>INDEX(Q16:S67,MATCH(T70,R16:R67,0),3)</f>
        <v>0</v>
      </c>
      <c r="V70" s="151"/>
      <c r="W70" s="66"/>
      <c r="X70" s="1"/>
      <c r="Y70" s="92"/>
      <c r="Z70" s="62" t="str">
        <f>IF(Z10="3 weeks (accelerated)",X67,IF(Z10="4 weeks",X66,IF(Z10="5 weeks",X65,IF(Z10="6 weeks",X64,IF(Z10="8 weeks",X62,IF(Z10="12 weeks",X60,""))))))</f>
        <v>Week 47</v>
      </c>
      <c r="AA70" s="156">
        <f>INDEX(W16:Y67,MATCH(Z70,X16:X67,0),3)</f>
        <v>0</v>
      </c>
      <c r="AB70" s="151"/>
      <c r="AC70" s="66"/>
      <c r="AD70" s="1"/>
      <c r="AE70" s="92"/>
      <c r="AF70" s="62" t="str">
        <f>IF(AF10="3 weeks (accelerated)",AD67,IF(AF10="4 weeks",AD66,IF(AF10="5 weeks",AD65,IF(AF10="6 weeks",AD64,IF(AF10="8 weeks",AD62,IF(AF10="12 weeks",AD60,""))))))</f>
        <v>Week 47</v>
      </c>
      <c r="AG70" s="156">
        <f>INDEX(AC16:AE67,MATCH(AF70,AD16:AD67,0),3)</f>
        <v>0</v>
      </c>
      <c r="AH70" s="151"/>
      <c r="AI70" s="1"/>
      <c r="AJ70" s="1"/>
    </row>
    <row r="71" spans="1:36" x14ac:dyDescent="0.25">
      <c r="A71" s="1"/>
      <c r="B71" s="1"/>
      <c r="C71" s="59">
        <f t="shared" si="3"/>
        <v>0</v>
      </c>
      <c r="D71" s="60" t="str">
        <f t="shared" si="6"/>
        <v/>
      </c>
      <c r="E71" s="50">
        <v>56</v>
      </c>
      <c r="F71" s="1"/>
      <c r="G71" s="92"/>
      <c r="H71" s="62" t="str">
        <f>IF(H10="3 weeks (accelerated)","",IF(H10="4 weeks",F67,IF(H10="5 weeks",F66,IF(H10="6 weeks",F65,IF(H10="8 weeks",F63,IF(H10="12 weeks",F61,""))))))</f>
        <v>Week 48</v>
      </c>
      <c r="I71" s="156">
        <f>IF(H71="","",INDEX(E16:G67,MATCH(H71,F16:F67,0),3))</f>
        <v>0</v>
      </c>
      <c r="J71" s="151"/>
      <c r="K71" s="66"/>
      <c r="L71" s="1"/>
      <c r="M71" s="97"/>
      <c r="N71" s="62" t="str">
        <f>IF(N10="3 weeks (accelerated)","",IF(N10="4 weeks",L67,IF(N10="5 weeks",L66,IF(N10="6 weeks",L65,IF(N10="8 weeks",L63,IF(N10="12 weeks",L61,""))))))</f>
        <v>Week 48</v>
      </c>
      <c r="O71" s="156">
        <f>IF(N71="","",INDEX(K16:M67,MATCH(N71,L16:L67,0),3))</f>
        <v>0</v>
      </c>
      <c r="P71" s="151"/>
      <c r="Q71" s="66"/>
      <c r="R71" s="1"/>
      <c r="S71" s="92"/>
      <c r="T71" s="62" t="str">
        <f>IF(T10="3 weeks (accelerated)","",IF(T10="4 weeks",R67,IF(T10="5 weeks",R66,IF(T10="6 weeks",R65,IF(T10="8 weeks",R63,IF(T10="12 weeks",R61,""))))))</f>
        <v>Week 48</v>
      </c>
      <c r="U71" s="156">
        <f>IF(T71="","",INDEX(Q16:S67,MATCH(T71,R16:R67,0),3))</f>
        <v>0</v>
      </c>
      <c r="V71" s="151"/>
      <c r="W71" s="66"/>
      <c r="X71" s="1"/>
      <c r="Y71" s="92"/>
      <c r="Z71" s="62" t="str">
        <f>IF(Z10="3 weeks (accelerated)","",IF(Z10="4 weeks",X67,IF(Z10="5 weeks",X66,IF(Z10="6 weeks",X65,IF(Z10="8 weeks",X63,IF(Z10="12 weeks",X61,""))))))</f>
        <v>Week 48</v>
      </c>
      <c r="AA71" s="156">
        <f>IF(Z71="","",INDEX(W16:Y67,MATCH(Z71,X16:X67,0),3))</f>
        <v>0</v>
      </c>
      <c r="AB71" s="151"/>
      <c r="AC71" s="66"/>
      <c r="AD71" s="1"/>
      <c r="AE71" s="92"/>
      <c r="AF71" s="62" t="str">
        <f>IF(AF10="3 weeks (accelerated)","",IF(AF10="4 weeks",AD67,IF(AF10="5 weeks",AD66,IF(AF10="6 weeks",AD65,IF(AF10="8 weeks",AD63,IF(AF10="12 weeks",AD61,""))))))</f>
        <v>Week 48</v>
      </c>
      <c r="AG71" s="156">
        <f>IF(AF71="","",INDEX(AC16:AE67,MATCH(AF71,AD16:AD67,0),3))</f>
        <v>0</v>
      </c>
      <c r="AH71" s="151"/>
      <c r="AI71" s="1"/>
      <c r="AJ71" s="1"/>
    </row>
    <row r="72" spans="1:36" x14ac:dyDescent="0.25">
      <c r="A72" s="1"/>
      <c r="B72" s="1"/>
      <c r="C72" s="59">
        <f>SUM(G72,I72:J72,M72,O72:P72,S72,U72:V72,Y72,AA72:AB72,AE72,AG72:AH72)</f>
        <v>0</v>
      </c>
      <c r="D72" s="60" t="str">
        <f t="shared" si="6"/>
        <v/>
      </c>
      <c r="E72" s="50">
        <v>57</v>
      </c>
      <c r="F72" s="1"/>
      <c r="G72" s="92"/>
      <c r="H72" s="65" t="str">
        <f>IF(H10="3 weeks (accelerated)","",IF(H10="4 weeks","",IF(H10="5 weeks",F67,IF(H10="6 weeks",F66,IF(H10="8 weeks",F64,IF(H10="12 weeks",F62,""))))))</f>
        <v>Week 49</v>
      </c>
      <c r="I72" s="156">
        <f>IF(H72="","",INDEX(E16:G67,MATCH(H72,F16:F67,0),3))</f>
        <v>0</v>
      </c>
      <c r="J72" s="151"/>
      <c r="K72" s="66"/>
      <c r="L72" s="1"/>
      <c r="M72" s="97"/>
      <c r="N72" s="62" t="str">
        <f>IF(N10="3 weeks (accelerated)","",IF(N10="4 weeks","",IF(N10="5 weeks",L67,IF(N10="6 weeks",L66,IF(N10="8 weeks",L64,IF(N10="12 weeks",L62,""))))))</f>
        <v>Week 49</v>
      </c>
      <c r="O72" s="156">
        <f>IF(N72="","",INDEX(K16:M67,MATCH(N72,L16:L67,0),3))</f>
        <v>0</v>
      </c>
      <c r="P72" s="151"/>
      <c r="Q72" s="66"/>
      <c r="R72" s="1"/>
      <c r="S72" s="92"/>
      <c r="T72" s="62" t="str">
        <f>IF(T10="3 weeks (accelerated)","",IF(T10="4 weeks","",IF(T10="5 weeks",R67,IF(T10="6 weeks",R66,IF(T10="8 weeks",R64,IF(T10="12 weeks",R62,""))))))</f>
        <v>Week 49</v>
      </c>
      <c r="U72" s="156">
        <f>IF(T72="","",INDEX(Q16:S67,MATCH(T72,R16:R67,0),3))</f>
        <v>0</v>
      </c>
      <c r="V72" s="151"/>
      <c r="W72" s="66"/>
      <c r="X72" s="1"/>
      <c r="Y72" s="92"/>
      <c r="Z72" s="62" t="str">
        <f>IF(Z10="3 weeks (accelerated)","",IF(Z10="4 weeks","",IF(Z10="5 weeks",X67,IF(Z10="6 weeks",X66,IF(Z10="8 weeks",X64,IF(Z10="12 weeks",X62,""))))))</f>
        <v>Week 49</v>
      </c>
      <c r="AA72" s="156">
        <f>IF(Z72="","",INDEX(W16:Y67,MATCH(Z72,X16:X67,0),3))</f>
        <v>0</v>
      </c>
      <c r="AB72" s="151"/>
      <c r="AC72" s="66"/>
      <c r="AD72" s="1"/>
      <c r="AE72" s="92"/>
      <c r="AF72" s="62" t="str">
        <f>IF(AF10="3 weeks (accelerated)","",IF(AF10="4 weeks","",IF(AF10="5 weeks",AD67,IF(AF10="6 weeks",AD66,IF(AF10="8 weeks",AD64,IF(AF10="12 weeks",AD62,""))))))</f>
        <v>Week 49</v>
      </c>
      <c r="AG72" s="156">
        <f>IF(AF72="","",INDEX(AC16:AE67,MATCH(AF72,AD16:AD67,0),3))</f>
        <v>0</v>
      </c>
      <c r="AH72" s="151"/>
      <c r="AI72" s="1"/>
      <c r="AJ72" s="1"/>
    </row>
    <row r="73" spans="1:36" x14ac:dyDescent="0.25">
      <c r="A73" s="1"/>
      <c r="B73" s="1"/>
      <c r="C73" s="59">
        <f t="shared" si="3"/>
        <v>0</v>
      </c>
      <c r="D73" s="60" t="str">
        <f t="shared" si="6"/>
        <v/>
      </c>
      <c r="E73" s="50">
        <v>58</v>
      </c>
      <c r="F73" s="1"/>
      <c r="G73" s="92"/>
      <c r="H73" s="65" t="str">
        <f>IF(H10="3 weeks (accelerated)","",IF(H10="4 weeks","",IF(H10="5 weeks","",IF(H10="6 weeks",F67,IF(H10="8 weeks",F65,IF(H10="12 weeks",F63,""))))))</f>
        <v>Week 50</v>
      </c>
      <c r="I73" s="156">
        <f>IF(H73="","",INDEX(E16:G67,MATCH(H73,F16:F67,0),3))</f>
        <v>0</v>
      </c>
      <c r="J73" s="151"/>
      <c r="K73" s="66"/>
      <c r="L73" s="1"/>
      <c r="M73" s="97"/>
      <c r="N73" s="171" t="str">
        <f>IF(N10="3 weeks (accelerated)","",IF(N10="4 weeks","",IF(N10="5 weeks","",IF(N10="6 weeks",L67,IF(N10="8 weeks",L65,IF(N10="12 weeks",L63,""))))))</f>
        <v>Week 50</v>
      </c>
      <c r="O73" s="156">
        <f>IF(N73="","",INDEX(K16:M67,MATCH(N73,L16:L67,0),3))</f>
        <v>0</v>
      </c>
      <c r="P73" s="151"/>
      <c r="Q73" s="66"/>
      <c r="R73" s="1"/>
      <c r="S73" s="92"/>
      <c r="T73" s="65" t="str">
        <f>IF(T10="3 weeks (accelerated)","",IF(T10="4 weeks","",IF(T10="5 weeks","",IF(T10="6 weeks",R67,IF(T10="8 weeks",R65,IF(T10="12 weeks",R63,""))))))</f>
        <v>Week 50</v>
      </c>
      <c r="U73" s="156">
        <f>IF(T73="","",INDEX(Q16:S67,MATCH(T73,R16:R67,0),3))</f>
        <v>0</v>
      </c>
      <c r="V73" s="151"/>
      <c r="W73" s="66"/>
      <c r="X73" s="1"/>
      <c r="Y73" s="92"/>
      <c r="Z73" s="65" t="str">
        <f>IF(Z10="3 weeks (accelerated)","",IF(Z10="4 weeks","",IF(Z10="5 weeks","",IF(Z10="6 weeks",X67,IF(Z10="8 weeks",X65,IF(Z10="12 weeks",X63,""))))))</f>
        <v>Week 50</v>
      </c>
      <c r="AA73" s="156">
        <f t="shared" ref="AA73:AA75" si="7">IF(Z73="","",INDEX(W17:Y68,MATCH(Z73,X17:X68,0),3))</f>
        <v>0</v>
      </c>
      <c r="AB73" s="151"/>
      <c r="AC73" s="66"/>
      <c r="AD73" s="1"/>
      <c r="AE73" s="92"/>
      <c r="AF73" s="182" t="str">
        <f>IF(AF10="3 weeks (accelerated)","",IF(AF10="4 weeks","",IF(AF10="5 weeks","",IF(AF10="6 weeks",AD67,IF(AF10="8 weeks",AD65,IF(AF10="12 weeks",AD63,""))))))</f>
        <v>Week 50</v>
      </c>
      <c r="AG73" s="156">
        <f>IF(AF73="","",INDEX(AC16:AE67,MATCH(AF73,AD16:AD67,0),3))</f>
        <v>0</v>
      </c>
      <c r="AH73" s="151"/>
      <c r="AI73" s="1"/>
      <c r="AJ73" s="1"/>
    </row>
    <row r="74" spans="1:36" x14ac:dyDescent="0.25">
      <c r="A74" s="1"/>
      <c r="B74" s="1"/>
      <c r="C74" s="59">
        <f t="shared" si="3"/>
        <v>0</v>
      </c>
      <c r="D74" s="60" t="str">
        <f t="shared" si="6"/>
        <v/>
      </c>
      <c r="E74" s="50">
        <v>59</v>
      </c>
      <c r="F74" s="1"/>
      <c r="G74" s="92"/>
      <c r="H74" s="65" t="str">
        <f>IF(H10="3 weeks (accelerated)","",IF(H10="4 weeks","",IF(H10="5 weeks","",IF(H10="6 weeks","",IF(H10="8 weeks",F66,IF(H10="12 weeks",F64,""))))))</f>
        <v>Week 51</v>
      </c>
      <c r="I74" s="156">
        <f t="shared" ref="I74:I75" si="8">IF(H74="","",INDEX(E17:G68,MATCH(H74,F17:F68,0),3))</f>
        <v>0</v>
      </c>
      <c r="J74" s="151"/>
      <c r="K74" s="66"/>
      <c r="L74" s="1"/>
      <c r="M74" s="97"/>
      <c r="N74" s="171" t="str">
        <f>IF(N10="4 weeks","",IF(N10="5 weeks","",IF(N10="6 weeks","",IF(N10="6 weeks",L67,IF(N10="8 weeks",L66,IF(N10="12 weeks",L63,""))))))</f>
        <v>Week 51</v>
      </c>
      <c r="O74" s="156">
        <f t="shared" ref="O74:O78" si="9">IF(N74="","",INDEX(K17:M68,MATCH(N74,L17:L68,0),3))</f>
        <v>0</v>
      </c>
      <c r="P74" s="151"/>
      <c r="Q74" s="66"/>
      <c r="R74" s="1"/>
      <c r="S74" s="92"/>
      <c r="T74" s="182" t="str">
        <f>IF(T10="4 weeks","",IF(T10="5 weeks","",IF(T10="6 weeks","",IF(T10="6 weeks",R67,IF(T10="8 weeks",R66,IF(T10="12 weeks",R63,""))))))</f>
        <v>Week 51</v>
      </c>
      <c r="U74" s="156">
        <f t="shared" ref="U74:U75" si="10">IF(T74="","",INDEX(Q17:S68,MATCH(T74,R17:R68,0),3))</f>
        <v>0</v>
      </c>
      <c r="V74" s="151"/>
      <c r="W74" s="66"/>
      <c r="X74" s="1"/>
      <c r="Y74" s="92"/>
      <c r="Z74" s="182" t="str">
        <f>IF(Z10="4 weeks","",IF(Z10="5 weeks","",IF(Z10="6 weeks","",IF(Z10="6 weeks",X67,IF(Z10="8 weeks",X66,IF(Z10="12 weeks",X63,""))))))</f>
        <v>Week 51</v>
      </c>
      <c r="AA74" s="156">
        <f t="shared" si="7"/>
        <v>0</v>
      </c>
      <c r="AB74" s="151"/>
      <c r="AC74" s="66"/>
      <c r="AD74" s="1"/>
      <c r="AE74" s="92"/>
      <c r="AF74" s="182" t="str">
        <f>IF(AF10="4 weeks","",IF(AF10="5 weeks","",IF(AF10="6 weeks","",IF(AF10="6 weeks",AD67,IF(AF10="8 weeks",AD66,IF(AF10="12 weeks",AD63,""))))))</f>
        <v>Week 51</v>
      </c>
      <c r="AG74" s="156">
        <f t="shared" ref="AG74:AG75" si="11">IF(AF74="","",INDEX(AC17:AE68,MATCH(AF74,AD17:AD68,0),3))</f>
        <v>0</v>
      </c>
      <c r="AH74" s="151"/>
      <c r="AI74" s="1"/>
      <c r="AJ74" s="1"/>
    </row>
    <row r="75" spans="1:36" ht="15.75" thickBot="1" x14ac:dyDescent="0.3">
      <c r="A75" s="1"/>
      <c r="B75" s="1"/>
      <c r="C75" s="68">
        <f t="shared" si="3"/>
        <v>0</v>
      </c>
      <c r="D75" s="69" t="str">
        <f t="shared" si="6"/>
        <v/>
      </c>
      <c r="E75" s="50">
        <v>60</v>
      </c>
      <c r="F75" s="1"/>
      <c r="G75" s="92"/>
      <c r="H75" s="70" t="str">
        <f>IF(H10="4 weeks","",IF(H10="5 weeks","",IF(H10="6 weeks","",IF(H10="6 weeks","",IF(H10="8 weeks",F67,IF(H10="12 weeks",F64,""))))))</f>
        <v>Week 52</v>
      </c>
      <c r="I75" s="156">
        <f t="shared" si="8"/>
        <v>0</v>
      </c>
      <c r="J75" s="170"/>
      <c r="K75" s="66"/>
      <c r="L75" s="1"/>
      <c r="M75" s="97"/>
      <c r="N75" s="172" t="str">
        <f>IF(N10="4 weeks","",IF(N10="5 weeks","",IF(N10="6 weeks","",IF(N10="6 weeks","",IF(N10="8 weeks",L67,IF(N10="12 weeks",L64,""))))))</f>
        <v>Week 52</v>
      </c>
      <c r="O75" s="157">
        <f t="shared" si="9"/>
        <v>0</v>
      </c>
      <c r="P75" s="170"/>
      <c r="Q75" s="66"/>
      <c r="R75" s="1"/>
      <c r="S75" s="92"/>
      <c r="T75" s="183" t="str">
        <f>IF(T10="4 weeks","",IF(T10="5 weeks","",IF(T10="6 weeks","",IF(T10="6 weeks","",IF(T10="8 weeks",R67,IF(T10="12 weeks",R64,""))))))</f>
        <v>Week 52</v>
      </c>
      <c r="U75" s="157">
        <f t="shared" si="10"/>
        <v>0</v>
      </c>
      <c r="V75" s="170"/>
      <c r="W75" s="66"/>
      <c r="X75" s="1"/>
      <c r="Y75" s="92"/>
      <c r="Z75" s="183" t="str">
        <f>IF(Z10="4 weeks","",IF(Z10="5 weeks","",IF(Z10="6 weeks","",IF(Z10="6 weeks","",IF(Z10="8 weeks",X67,IF(Z10="12 weeks",X64,""))))))</f>
        <v>Week 52</v>
      </c>
      <c r="AA75" s="157">
        <f t="shared" si="7"/>
        <v>0</v>
      </c>
      <c r="AB75" s="170"/>
      <c r="AC75" s="66"/>
      <c r="AD75" s="1"/>
      <c r="AE75" s="92"/>
      <c r="AF75" s="183" t="str">
        <f>IF(AF10="4 weeks","",IF(AF10="5 weeks","",IF(AF10="6 weeks","",IF(AF10="6 weeks","",IF(AF10="8 weeks",AD67,IF(AF10="12 weeks",AD64,""))))))</f>
        <v>Week 52</v>
      </c>
      <c r="AG75" s="157">
        <f t="shared" si="11"/>
        <v>0</v>
      </c>
      <c r="AH75" s="181"/>
      <c r="AI75" s="1"/>
      <c r="AJ75" s="1"/>
    </row>
    <row r="76" spans="1:36" ht="15.75" hidden="1" thickBot="1" x14ac:dyDescent="0.3">
      <c r="A76" s="1"/>
      <c r="B76" s="1"/>
      <c r="C76" s="93">
        <f t="shared" ref="C76:C78" si="12">SUM(J76+P76+V76)</f>
        <v>0</v>
      </c>
      <c r="D76" s="94" t="str">
        <f t="shared" si="6"/>
        <v/>
      </c>
      <c r="E76" s="50">
        <v>61</v>
      </c>
      <c r="F76" s="1"/>
      <c r="G76" s="92"/>
      <c r="H76" s="191" t="str">
        <f t="shared" ref="H76:H78" si="13">IF(H12="3 weeks (accelerated)","",IF(H12="4 weeks","",IF(H12="5 weeks","",IF(H12="6 weeks","",IF(H12="8 weeks",F68,IF(H12="12 weeks",F66,""))))))</f>
        <v/>
      </c>
      <c r="I76" s="112"/>
      <c r="J76" s="96">
        <f>IF(H75="",0,INDEX(F16:G67,MATCH(H75,F16:F67,0),2))</f>
        <v>0</v>
      </c>
      <c r="K76" s="66"/>
      <c r="L76" s="1"/>
      <c r="M76" s="97"/>
      <c r="N76" s="95" t="str">
        <f>IF(N10="4 weeks","",IF(N10="5 weeks","",IF(N10="6 weeks","",IF(N10="6 weeks","",IF(N10="8 weeks","",IF(N10="12 weeks",L65,""))))))</f>
        <v/>
      </c>
      <c r="O76" s="187" t="str">
        <f t="shared" si="9"/>
        <v/>
      </c>
      <c r="P76" s="96">
        <f>IF(N76="",0,INDEX(L16:M71,MATCH(N76,L16:L67,0),2))</f>
        <v>0</v>
      </c>
      <c r="Q76" s="66"/>
      <c r="R76" s="1"/>
      <c r="S76" s="92"/>
      <c r="T76" s="95" t="str">
        <f>IF(T10="4 weeks","",IF(T10="5 weeks","",IF(T10="6 weeks","",IF(T10="6 weeks","",IF(T10="8 weeks","",IF(T10="12 weeks",R65,""))))))</f>
        <v/>
      </c>
      <c r="U76" s="112"/>
      <c r="V76" s="96">
        <f>IF(T76="",0,INDEX(R16:S71,MATCH(T76,R16:R67,0),2))</f>
        <v>0</v>
      </c>
      <c r="W76" s="66"/>
      <c r="X76" s="1"/>
      <c r="Y76" s="92"/>
      <c r="Z76" s="95" t="str">
        <f>IF(Z10="4 weeks","",IF(Z10="5 weeks","",IF(Z10="6 weeks","",IF(Z10="6 weeks","",IF(Z10="8 weeks","",IF(Z10="12 weeks",X65,""))))))</f>
        <v/>
      </c>
      <c r="AA76" s="120"/>
      <c r="AB76" s="96">
        <f>IF(Z76="",0,INDEX(X16:Y71,MATCH(Z76,X16:X67,0),2))</f>
        <v>0</v>
      </c>
      <c r="AC76" s="66"/>
      <c r="AD76" s="1"/>
      <c r="AE76" s="92"/>
      <c r="AF76" s="95" t="str">
        <f>IF(AF10="4 weeks","",IF(AF10="5 weeks","",IF(AF10="6 weeks","",IF(AF10="6 weeks","",IF(AF10="8 weeks","",IF(AF10="12 weeks",AD65,""))))))</f>
        <v/>
      </c>
      <c r="AG76" s="112"/>
      <c r="AH76" s="96">
        <f>IF(AF76="",0,INDEX(AD16:AE71,MATCH(AF76,AD16:AD67,0),2))</f>
        <v>0</v>
      </c>
      <c r="AI76" s="1"/>
      <c r="AJ76" s="1"/>
    </row>
    <row r="77" spans="1:36" ht="15.75" hidden="1" thickBot="1" x14ac:dyDescent="0.3">
      <c r="A77" s="1"/>
      <c r="B77" s="1"/>
      <c r="C77" s="93">
        <f t="shared" si="12"/>
        <v>0</v>
      </c>
      <c r="D77" s="94" t="str">
        <f t="shared" si="6"/>
        <v/>
      </c>
      <c r="E77" s="50">
        <v>62</v>
      </c>
      <c r="F77" s="67"/>
      <c r="G77" s="92"/>
      <c r="H77" s="70" t="str">
        <f t="shared" si="13"/>
        <v/>
      </c>
      <c r="I77" s="112"/>
      <c r="J77" s="96">
        <f>IF(H76="",0,INDEX(F16:G67,MATCH(H76,F16:F67,0),2))</f>
        <v>0</v>
      </c>
      <c r="K77" s="66"/>
      <c r="L77" s="1"/>
      <c r="M77" s="97"/>
      <c r="N77" s="95" t="str">
        <f>IF(N10="4 weeks","",IF(N10="5 weeks","",IF(N10="6 weeks","",IF(N10="6 weeks","",IF(N10="8 weeks","",IF(N10="12 weeks",L66,""))))))</f>
        <v/>
      </c>
      <c r="O77" s="156" t="str">
        <f t="shared" si="9"/>
        <v/>
      </c>
      <c r="P77" s="96">
        <f>IF(N77="",0,INDEX(L16:M72,MATCH(N77,L16:L67,0),2))</f>
        <v>0</v>
      </c>
      <c r="Q77" s="66"/>
      <c r="R77" s="1"/>
      <c r="S77" s="92"/>
      <c r="T77" s="95" t="str">
        <f>IF(T10="4 weeks","",IF(T10="5 weeks","",IF(T10="6 weeks","",IF(T10="6 weeks","",IF(T10="8 weeks","",IF(T10="12 weeks",R66,""))))))</f>
        <v/>
      </c>
      <c r="U77" s="112"/>
      <c r="V77" s="96">
        <f>IF(T77="",0,INDEX(R16:S72,MATCH(T77,R16:R67,0),2))</f>
        <v>0</v>
      </c>
      <c r="W77" s="66"/>
      <c r="X77" s="1"/>
      <c r="Y77" s="92"/>
      <c r="Z77" s="95" t="str">
        <f>IF(Z10="4 weeks","",IF(Z10="5 weeks","",IF(Z10="6 weeks","",IF(Z10="6 weeks","",IF(Z10="8 weeks","",IF(Z10="12 weeks",X66,""))))))</f>
        <v/>
      </c>
      <c r="AA77" s="120"/>
      <c r="AB77" s="96">
        <f>IF(Z77="",0,INDEX(X16:Y72,MATCH(Z77,X16:X67,0),2))</f>
        <v>0</v>
      </c>
      <c r="AC77" s="66"/>
      <c r="AD77" s="1"/>
      <c r="AE77" s="92"/>
      <c r="AF77" s="95" t="str">
        <f>IF(AF10="4 weeks","",IF(AF10="5 weeks","",IF(AF10="6 weeks","",IF(AF10="6 weeks","",IF(AF10="8 weeks","",IF(AF10="12 weeks",AD66,""))))))</f>
        <v/>
      </c>
      <c r="AG77" s="112"/>
      <c r="AH77" s="96">
        <f>IF(AF77="",0,INDEX(AD16:AE72,MATCH(AF77,AD16:AD67,0),2))</f>
        <v>0</v>
      </c>
      <c r="AI77" s="1"/>
      <c r="AJ77" s="1"/>
    </row>
    <row r="78" spans="1:36" ht="15.75" hidden="1" thickBot="1" x14ac:dyDescent="0.3">
      <c r="A78" s="1"/>
      <c r="B78" s="1"/>
      <c r="C78" s="98">
        <f t="shared" si="12"/>
        <v>0</v>
      </c>
      <c r="D78" s="99" t="str">
        <f t="shared" si="6"/>
        <v/>
      </c>
      <c r="E78" s="50">
        <v>63</v>
      </c>
      <c r="F78" s="1"/>
      <c r="G78" s="92"/>
      <c r="H78" s="70" t="str">
        <f t="shared" si="13"/>
        <v/>
      </c>
      <c r="I78" s="113"/>
      <c r="J78" s="101">
        <f>IF(H77="",0,INDEX(F16:G67,MATCH(H77,F16:F67,0),2))</f>
        <v>0</v>
      </c>
      <c r="K78" s="72"/>
      <c r="L78" s="1"/>
      <c r="M78" s="97"/>
      <c r="N78" s="102" t="str">
        <f>IF(N10="4 weeks","",IF(N10="5 weeks","",IF(N10="6 weeks","",IF(N10="6 weeks","",IF(N10="8 weeks","",IF(N10="12 weeks",L67,""))))))</f>
        <v/>
      </c>
      <c r="O78" s="156" t="str">
        <f t="shared" si="9"/>
        <v/>
      </c>
      <c r="P78" s="101">
        <f>IF(N78="",0,INDEX(L16:M73,MATCH(N78,L16:L67,0),2))</f>
        <v>0</v>
      </c>
      <c r="Q78" s="72"/>
      <c r="R78" s="1"/>
      <c r="S78" s="92"/>
      <c r="T78" s="102" t="str">
        <f>IF(T10="4 weeks","",IF(T10="5 weeks","",IF(T10="6 weeks","",IF(T10="6 weeks","",IF(T10="8 weeks","",IF(T10="12 weeks",R67,""))))))</f>
        <v/>
      </c>
      <c r="U78" s="113"/>
      <c r="V78" s="101">
        <f>IF(T78="",0,INDEX(R16:S73,MATCH(T78,R16:R67,0),2))</f>
        <v>0</v>
      </c>
      <c r="W78" s="72"/>
      <c r="X78" s="1"/>
      <c r="Y78" s="92"/>
      <c r="Z78" s="102" t="str">
        <f>IF(Z10="4 weeks","",IF(Z10="5 weeks","",IF(Z10="6 weeks","",IF(Z10="6 weeks","",IF(Z10="8 weeks","",IF(Z10="12 weeks",X67,""))))))</f>
        <v/>
      </c>
      <c r="AA78" s="121"/>
      <c r="AB78" s="101">
        <f>IF(Z78="",0,INDEX(X16:Y73,MATCH(Z78,X16:X67,0),2))</f>
        <v>0</v>
      </c>
      <c r="AC78" s="72"/>
      <c r="AD78" s="1"/>
      <c r="AE78" s="92"/>
      <c r="AF78" s="102" t="str">
        <f>IF(AF10="4 weeks","",IF(AF10="5 weeks","",IF(AF10="6 weeks","",IF(AF10="6 weeks","",IF(AF10="8 weeks","",IF(AF10="12 weeks",AD67,""))))))</f>
        <v/>
      </c>
      <c r="AG78" s="113"/>
      <c r="AH78" s="101">
        <f>IF(AF78="",0,INDEX(AD16:AE73,MATCH(AF78,AD16:AD67,0),2))</f>
        <v>0</v>
      </c>
      <c r="AI78" s="1"/>
      <c r="AJ78" s="1"/>
    </row>
    <row r="79" spans="1:36" x14ac:dyDescent="0.25">
      <c r="A79" s="1"/>
      <c r="B79" s="1"/>
      <c r="C79" s="103"/>
      <c r="D79" s="103"/>
      <c r="E79" s="1"/>
      <c r="F79" s="1"/>
      <c r="G79" s="1"/>
      <c r="H79" s="1"/>
      <c r="I79" s="103"/>
      <c r="J79" s="104"/>
      <c r="K79" s="74"/>
      <c r="L79" s="74"/>
      <c r="M79" s="1"/>
      <c r="N79" s="1"/>
      <c r="O79" s="103"/>
      <c r="P79" s="103"/>
      <c r="Q79" s="1"/>
      <c r="R79" s="1"/>
      <c r="S79" s="1"/>
      <c r="T79" s="1"/>
      <c r="U79" s="103"/>
      <c r="V79" s="103"/>
      <c r="W79" s="1"/>
      <c r="X79" s="1"/>
      <c r="Y79" s="1"/>
      <c r="Z79" s="1"/>
      <c r="AA79" s="1"/>
      <c r="AB79" s="103"/>
      <c r="AC79" s="1"/>
      <c r="AD79" s="1"/>
      <c r="AE79" s="1"/>
      <c r="AF79" s="1"/>
      <c r="AG79" s="103"/>
      <c r="AH79" s="103"/>
      <c r="AI79" s="1"/>
      <c r="AJ79" s="1"/>
    </row>
    <row r="80" spans="1:36" x14ac:dyDescent="0.25">
      <c r="A80" s="1"/>
      <c r="B80" s="1"/>
      <c r="C80" s="1"/>
      <c r="D80" s="1"/>
      <c r="E80" s="1"/>
      <c r="F80" s="1"/>
      <c r="G80" s="1"/>
      <c r="H80" s="1"/>
      <c r="I80" s="1"/>
      <c r="J80" s="73"/>
      <c r="K80" s="74"/>
      <c r="L80" s="74"/>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74"/>
      <c r="L81" s="74"/>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74"/>
      <c r="L82" s="74"/>
      <c r="M82" s="1"/>
      <c r="N82" s="1"/>
      <c r="O82" s="1"/>
      <c r="P82" s="1"/>
      <c r="Q82" s="1"/>
      <c r="R82" s="1"/>
      <c r="S82" s="1"/>
      <c r="T82" s="1"/>
      <c r="U82" s="1"/>
      <c r="V82" s="1"/>
      <c r="W82" s="1"/>
      <c r="X82" s="1"/>
      <c r="Y82" s="1"/>
      <c r="Z82" s="1"/>
      <c r="AA82" s="1"/>
      <c r="AB82" s="1"/>
      <c r="AC82" s="1"/>
      <c r="AD82" s="1"/>
      <c r="AE82" s="1"/>
      <c r="AF82" s="1"/>
      <c r="AG82" s="1"/>
      <c r="AH82" s="1"/>
      <c r="AI82" s="1"/>
      <c r="AJ82" s="1"/>
    </row>
  </sheetData>
  <sheetProtection algorithmName="SHA-512" hashValue="AmWRQajB/Tvv+fbBKUUY3lffhIirCC0bQubHkme7a3jE1p2qBz+dkK/IZgzyKBKvoBT03GexLgA9P1M2oS/cmA==" saltValue="0CxmYsNVxJDDqNLfEBYcGA==" spinCount="100000" sheet="1" objects="1" scenarios="1"/>
  <mergeCells count="49">
    <mergeCell ref="C1:H2"/>
    <mergeCell ref="F4:V4"/>
    <mergeCell ref="F5:J5"/>
    <mergeCell ref="L5:P5"/>
    <mergeCell ref="R5:V5"/>
    <mergeCell ref="AD5:AH5"/>
    <mergeCell ref="F6:J6"/>
    <mergeCell ref="L6:P6"/>
    <mergeCell ref="R6:V6"/>
    <mergeCell ref="X6:AB6"/>
    <mergeCell ref="AD6:AH6"/>
    <mergeCell ref="X5:AB5"/>
    <mergeCell ref="F8:G8"/>
    <mergeCell ref="L8:M8"/>
    <mergeCell ref="R8:S8"/>
    <mergeCell ref="X8:Y8"/>
    <mergeCell ref="AD8:AE8"/>
    <mergeCell ref="G7:H7"/>
    <mergeCell ref="M7:N7"/>
    <mergeCell ref="S7:T7"/>
    <mergeCell ref="Y7:Z7"/>
    <mergeCell ref="AE7:AF7"/>
    <mergeCell ref="F10:G10"/>
    <mergeCell ref="L10:M10"/>
    <mergeCell ref="R10:S10"/>
    <mergeCell ref="X10:Y10"/>
    <mergeCell ref="AD10:AE10"/>
    <mergeCell ref="F9:G9"/>
    <mergeCell ref="L9:M9"/>
    <mergeCell ref="R9:S9"/>
    <mergeCell ref="X9:Y9"/>
    <mergeCell ref="AD9:AE9"/>
    <mergeCell ref="F12:J13"/>
    <mergeCell ref="L12:P13"/>
    <mergeCell ref="R12:V13"/>
    <mergeCell ref="X12:AB13"/>
    <mergeCell ref="AD12:AH13"/>
    <mergeCell ref="F11:G11"/>
    <mergeCell ref="L11:M11"/>
    <mergeCell ref="R11:S11"/>
    <mergeCell ref="X11:Y11"/>
    <mergeCell ref="AD11:AE11"/>
    <mergeCell ref="AD14:AH14"/>
    <mergeCell ref="C14:C15"/>
    <mergeCell ref="D14:D15"/>
    <mergeCell ref="F14:J14"/>
    <mergeCell ref="L14:P14"/>
    <mergeCell ref="R14:V14"/>
    <mergeCell ref="X14:AB14"/>
  </mergeCells>
  <dataValidations xWindow="850" yWindow="308" count="4">
    <dataValidation type="whole" allowBlank="1" showInputMessage="1" showErrorMessage="1" error="Please enter whole numbers only." sqref="AE16:AE67 Y16:Y67 S16:S67 M16:M67 G16:G67" xr:uid="{5CC30028-9B69-4765-88EF-D008AA57B254}">
      <formula1>0</formula1>
      <formula2>10000</formula2>
    </dataValidation>
    <dataValidation type="date" allowBlank="1" showInputMessage="1" showErrorMessage="1" error="Please enter the date in DD/MM/YYYY format." promptTitle="Attention!" prompt="Please input date in DD/MM/YYYY format." sqref="H11:I11" xr:uid="{62B197E1-1CED-44F9-B93F-3182EE24A567}">
      <formula1>44197</formula1>
      <formula2>45292</formula2>
    </dataValidation>
    <dataValidation type="list" errorStyle="information" allowBlank="1" showInputMessage="1" showErrorMessage="1" error="Please use the drop down list to select the date the clinic starts." sqref="O11 AG11 AA11 U11" xr:uid="{6CE7AF64-BCD5-4768-B67C-5900FCBA20B8}">
      <formula1>dates</formula1>
    </dataValidation>
    <dataValidation type="list" errorStyle="information" allowBlank="1" showInputMessage="1" showErrorMessage="1" error="Please use the drop down list to select the date the clinic starts." sqref="N11 T11 Z11 AF11" xr:uid="{6E4417F1-ED27-4AC0-9963-D4C5896011D5}">
      <formula1>$D$16:$D$73</formula1>
    </dataValidation>
  </dataValidations>
  <hyperlinks>
    <hyperlink ref="F4:V4" r:id="rId1" display="The recommended interval between two doses of Pfizer (Comirnaty) is 21 to 42 days (3 - 6 weeks). The information in this spreadsheet is based on the ATAGI guidelines and is up to date as of the 5th of November 2021 - please click here to view the guidelines hosted on the health.gov.au website." xr:uid="{635D119D-F14A-4F44-AF67-7005C32F64EC}"/>
    <hyperlink ref="W4:AB4" r:id="rId2" display="here" xr:uid="{CDBA08CE-2C15-431C-9A6A-DE110486E928}"/>
    <hyperlink ref="AC4:AH4" r:id="rId3" display="here" xr:uid="{A75FFAE4-EB84-4135-AD48-B172CAEFC1A7}"/>
  </hyperlinks>
  <pageMargins left="0.7" right="0.7" top="0.75" bottom="0.75" header="0.3" footer="0.3"/>
  <pageSetup paperSize="9" orientation="portrait" r:id="rId4"/>
  <ignoredErrors>
    <ignoredError sqref="H75" formula="1"/>
  </ignoredErrors>
  <extLst>
    <ext xmlns:x14="http://schemas.microsoft.com/office/spreadsheetml/2009/9/main" uri="{CCE6A557-97BC-4b89-ADB6-D9C93CAAB3DF}">
      <x14:dataValidations xmlns:xm="http://schemas.microsoft.com/office/excel/2006/main" xWindow="850" yWindow="308" count="2">
        <x14:dataValidation type="list" errorStyle="information" allowBlank="1" showInputMessage="1" showErrorMessage="1" error="Please select the dose schedule using the drop down list. " xr:uid="{6CA2E2AF-FACC-49B0-B455-931239082D4F}">
          <x14:formula1>
            <xm:f>'Formulas - Do Not Delete'!$G$1:$G$4</xm:f>
          </x14:formula1>
          <xm:sqref>AG10 O10 U10 AA10</xm:sqref>
        </x14:dataValidation>
        <x14:dataValidation type="list" errorStyle="information" allowBlank="1" showInputMessage="1" showErrorMessage="1" error="Please select the dose schedule using the drop down list. " xr:uid="{489EAFBB-FE79-4B02-8D5A-9EB73BE749CB}">
          <x14:formula1>
            <xm:f>'Formulas - Do Not Delete'!$I$1:$I$2</xm:f>
          </x14:formula1>
          <xm:sqref>H10 N10 T10 Z10 AF10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E9949-ABE5-4329-8F4F-46FF9A3D99E9}">
  <sheetPr>
    <tabColor theme="7" tint="0.39997558519241921"/>
  </sheetPr>
  <dimension ref="A1:AP82"/>
  <sheetViews>
    <sheetView showZeros="0" topLeftCell="F4" zoomScale="75" zoomScaleNormal="75" workbookViewId="0">
      <selection activeCell="F4" sqref="F4:Y4"/>
    </sheetView>
  </sheetViews>
  <sheetFormatPr defaultColWidth="0" defaultRowHeight="15" zeroHeight="1" x14ac:dyDescent="0.25"/>
  <cols>
    <col min="1" max="1" width="4.7109375" customWidth="1"/>
    <col min="2" max="2" width="2.85546875" customWidth="1"/>
    <col min="3" max="3" width="36.85546875" customWidth="1"/>
    <col min="4" max="4" width="30" customWidth="1"/>
    <col min="5" max="5" width="30" hidden="1" customWidth="1"/>
    <col min="6" max="10" width="30.7109375" customWidth="1"/>
    <col min="11" max="11" width="35.28515625" customWidth="1"/>
    <col min="12" max="12" width="30.7109375" style="18" hidden="1" customWidth="1"/>
    <col min="13" max="13" width="30.7109375" style="18" customWidth="1"/>
    <col min="14" max="18" width="30.7109375" customWidth="1"/>
    <col min="19" max="19" width="3.28515625" hidden="1" customWidth="1"/>
    <col min="20" max="25" width="30.7109375" customWidth="1"/>
    <col min="26" max="26" width="3.28515625" hidden="1" customWidth="1"/>
    <col min="27" max="32" width="30.7109375" customWidth="1"/>
    <col min="33" max="33" width="3.85546875" hidden="1" customWidth="1"/>
    <col min="34" max="39" width="30.7109375" customWidth="1"/>
    <col min="40" max="41" width="9.140625" customWidth="1"/>
    <col min="42" max="42" width="0" hidden="1" customWidth="1"/>
    <col min="43" max="16384" width="9.140625" hidden="1"/>
  </cols>
  <sheetData>
    <row r="1" spans="1:41" ht="31.5" hidden="1" x14ac:dyDescent="0.5">
      <c r="C1" s="209"/>
      <c r="D1" s="209"/>
      <c r="E1" s="209"/>
      <c r="F1" s="209"/>
      <c r="G1" s="209"/>
      <c r="H1" s="209"/>
      <c r="I1" s="201"/>
      <c r="J1" s="201"/>
      <c r="L1" s="18" t="s">
        <v>12</v>
      </c>
      <c r="Q1" s="201"/>
      <c r="X1" s="201"/>
      <c r="AA1" s="1"/>
      <c r="AB1" s="1"/>
      <c r="AC1" s="1"/>
      <c r="AD1" s="1"/>
      <c r="AE1" s="201"/>
      <c r="AF1" s="1"/>
      <c r="AG1" s="1"/>
      <c r="AH1" s="1"/>
      <c r="AI1" s="1"/>
      <c r="AJ1" s="1"/>
      <c r="AK1" s="1"/>
      <c r="AL1" s="201"/>
      <c r="AM1" s="1"/>
    </row>
    <row r="2" spans="1:41" ht="31.5" hidden="1" x14ac:dyDescent="0.5">
      <c r="C2" s="209"/>
      <c r="D2" s="209"/>
      <c r="E2" s="209"/>
      <c r="F2" s="209"/>
      <c r="G2" s="209"/>
      <c r="H2" s="209"/>
      <c r="I2" s="201"/>
      <c r="J2" s="201"/>
      <c r="Q2" s="201"/>
      <c r="X2" s="201"/>
      <c r="AA2" s="1"/>
      <c r="AB2" s="1"/>
      <c r="AC2" s="1"/>
      <c r="AD2" s="1"/>
      <c r="AE2" s="201"/>
      <c r="AF2" s="1"/>
      <c r="AG2" s="1"/>
      <c r="AH2" s="1"/>
      <c r="AI2" s="1"/>
      <c r="AJ2" s="1"/>
      <c r="AK2" s="1"/>
      <c r="AL2" s="201"/>
      <c r="AM2" s="1"/>
    </row>
    <row r="3" spans="1:41" hidden="1" x14ac:dyDescent="0.25">
      <c r="G3" s="19"/>
      <c r="AA3" s="1"/>
      <c r="AB3" s="1"/>
      <c r="AC3" s="1"/>
      <c r="AD3" s="1"/>
      <c r="AF3" s="1"/>
      <c r="AG3" s="1"/>
      <c r="AH3" s="1"/>
      <c r="AI3" s="1"/>
      <c r="AJ3" s="1"/>
      <c r="AK3" s="1"/>
      <c r="AM3" s="1"/>
    </row>
    <row r="4" spans="1:41" ht="57.75" customHeight="1" thickBot="1" x14ac:dyDescent="0.3">
      <c r="A4" s="1"/>
      <c r="B4" s="1"/>
      <c r="C4" s="136"/>
      <c r="D4" s="1"/>
      <c r="F4" s="274" t="s">
        <v>115</v>
      </c>
      <c r="G4" s="212"/>
      <c r="H4" s="212"/>
      <c r="I4" s="212"/>
      <c r="J4" s="212"/>
      <c r="K4" s="212"/>
      <c r="L4" s="212"/>
      <c r="M4" s="212"/>
      <c r="N4" s="212"/>
      <c r="O4" s="212"/>
      <c r="P4" s="212"/>
      <c r="Q4" s="212"/>
      <c r="R4" s="212"/>
      <c r="S4" s="212"/>
      <c r="T4" s="212"/>
      <c r="U4" s="212"/>
      <c r="V4" s="212"/>
      <c r="W4" s="212"/>
      <c r="X4" s="212"/>
      <c r="Y4" s="212"/>
      <c r="Z4" s="202"/>
      <c r="AA4" s="1"/>
      <c r="AB4" s="1"/>
      <c r="AC4" s="1"/>
      <c r="AD4" s="1"/>
      <c r="AE4" s="1"/>
      <c r="AF4" s="1"/>
      <c r="AG4" s="1"/>
      <c r="AH4" s="1"/>
      <c r="AI4" s="1"/>
      <c r="AJ4" s="1"/>
      <c r="AK4" s="1"/>
      <c r="AL4" s="1"/>
      <c r="AM4" s="1"/>
      <c r="AN4" s="1"/>
      <c r="AO4" s="1"/>
    </row>
    <row r="5" spans="1:41" s="22" customFormat="1" ht="30" customHeight="1" thickBot="1" x14ac:dyDescent="0.3">
      <c r="A5" s="20"/>
      <c r="B5" s="21"/>
      <c r="C5" s="21"/>
      <c r="D5" s="21"/>
      <c r="F5" s="237" t="str">
        <f>IF(G7="",IF(H10="8 weeks","Moderna  - 8 weeks - Clinic 1","Moderna  - 4 weeks accelerated - Clinic 1"),IF(H10="8 weeks","Moderna  - 8 weeks - "&amp;G7,"Moderna  - 4 weeks accelerated - "&amp;G7))</f>
        <v>Moderna  - 8 weeks - Clinic 1</v>
      </c>
      <c r="G5" s="238"/>
      <c r="H5" s="238"/>
      <c r="I5" s="238"/>
      <c r="J5" s="238"/>
      <c r="K5" s="239"/>
      <c r="L5" s="23"/>
      <c r="M5" s="240" t="str">
        <f>IF(N7="",IF(O10="8 weeks","Moderna  - 8 weeks - Clinic 2","Moderna  - 4 weeks accelerated - Clinic 2"),IF(O10="8 weeks","Moderna  - 8 weeks - "&amp;N7,"Moderna  - 4 weeks accelerated - "&amp;N7))</f>
        <v>Moderna  - 8 weeks - Clinic 2</v>
      </c>
      <c r="N5" s="241"/>
      <c r="O5" s="241"/>
      <c r="P5" s="241"/>
      <c r="Q5" s="241"/>
      <c r="R5" s="242"/>
      <c r="S5" s="23"/>
      <c r="T5" s="213" t="str">
        <f>IF(U7="",IF(V10="8 weeks","Moderna  - 8 weeks - Clinic 3","Moderna  - 4 weeks accelerated - Clinic 3"),IF(V10="8 weeks","Moderna - 8 weeks - "&amp;U7,"Moderna  - 4 weeks accelerated - "&amp;U7))</f>
        <v>Moderna  - 8 weeks - Clinic 3</v>
      </c>
      <c r="U5" s="214"/>
      <c r="V5" s="214"/>
      <c r="W5" s="214"/>
      <c r="X5" s="214"/>
      <c r="Y5" s="215"/>
      <c r="Z5" s="23"/>
      <c r="AA5" s="278" t="str">
        <f>IF(AB7="",IF(AC10="8 weeks","Moderna  - 8 weeks - Clinic 4","Moderna  - 4 weeks accelerated - Clinic 4"),IF(AC10="8 weeks","Moderna  - 8 weeks - "&amp;AB7,"Moderna  - 3 weeks accelerated - "&amp;AB7))</f>
        <v>Moderna  - 8 weeks - Clinic 4</v>
      </c>
      <c r="AB5" s="279"/>
      <c r="AC5" s="279"/>
      <c r="AD5" s="279"/>
      <c r="AE5" s="279"/>
      <c r="AF5" s="280"/>
      <c r="AG5" s="23"/>
      <c r="AH5" s="237" t="str">
        <f>IF(AI7="",IF(AJ10="8 weeks","Moderna  - 8 weeks - Clinic 5","Moderna  - 4 weeks accelerated - Clinic 5"),IF(AJ10="8 weeks","Moderna  - 8 weeks - "&amp;AI7,"Moderna  - 4 weeks accelerated - "&amp;AI7))</f>
        <v>Moderna  - 8 weeks - Clinic 5</v>
      </c>
      <c r="AI5" s="238"/>
      <c r="AJ5" s="238"/>
      <c r="AK5" s="238"/>
      <c r="AL5" s="238"/>
      <c r="AM5" s="239"/>
      <c r="AN5" s="21"/>
      <c r="AO5" s="21"/>
    </row>
    <row r="6" spans="1:41" s="22" customFormat="1" ht="30" customHeight="1" thickBot="1" x14ac:dyDescent="0.3">
      <c r="A6" s="20"/>
      <c r="B6" s="21"/>
      <c r="C6" s="314" t="s">
        <v>106</v>
      </c>
      <c r="D6" s="21"/>
      <c r="F6" s="218" t="s">
        <v>13</v>
      </c>
      <c r="G6" s="219"/>
      <c r="H6" s="219"/>
      <c r="I6" s="219"/>
      <c r="J6" s="219"/>
      <c r="K6" s="220"/>
      <c r="L6" s="23"/>
      <c r="M6" s="225" t="s">
        <v>13</v>
      </c>
      <c r="N6" s="226"/>
      <c r="O6" s="226"/>
      <c r="P6" s="226"/>
      <c r="Q6" s="226"/>
      <c r="R6" s="227"/>
      <c r="S6" s="23"/>
      <c r="T6" s="247" t="s">
        <v>13</v>
      </c>
      <c r="U6" s="248"/>
      <c r="V6" s="248"/>
      <c r="W6" s="248"/>
      <c r="X6" s="248"/>
      <c r="Y6" s="249"/>
      <c r="Z6" s="23"/>
      <c r="AA6" s="275" t="s">
        <v>13</v>
      </c>
      <c r="AB6" s="317"/>
      <c r="AC6" s="317"/>
      <c r="AD6" s="317"/>
      <c r="AE6" s="317"/>
      <c r="AF6" s="277"/>
      <c r="AG6" s="23"/>
      <c r="AH6" s="218" t="s">
        <v>13</v>
      </c>
      <c r="AI6" s="219"/>
      <c r="AJ6" s="219"/>
      <c r="AK6" s="219"/>
      <c r="AL6" s="219"/>
      <c r="AM6" s="220"/>
      <c r="AN6" s="21"/>
      <c r="AO6" s="21"/>
    </row>
    <row r="7" spans="1:41" s="22" customFormat="1" ht="30" customHeight="1" thickTop="1" thickBot="1" x14ac:dyDescent="0.3">
      <c r="A7" s="20"/>
      <c r="B7" s="21"/>
      <c r="C7" s="315"/>
      <c r="D7" s="21"/>
      <c r="F7" s="24"/>
      <c r="G7" s="221"/>
      <c r="H7" s="222"/>
      <c r="I7" s="124"/>
      <c r="J7" s="124"/>
      <c r="K7" s="25"/>
      <c r="L7" s="23"/>
      <c r="M7" s="26"/>
      <c r="N7" s="221"/>
      <c r="O7" s="222"/>
      <c r="P7" s="126"/>
      <c r="Q7" s="126"/>
      <c r="R7" s="27"/>
      <c r="S7" s="23"/>
      <c r="T7" s="28"/>
      <c r="U7" s="221"/>
      <c r="V7" s="222"/>
      <c r="W7" s="128"/>
      <c r="X7" s="128"/>
      <c r="Y7" s="29"/>
      <c r="Z7" s="23"/>
      <c r="AA7" s="77"/>
      <c r="AB7" s="221"/>
      <c r="AC7" s="222"/>
      <c r="AD7" s="166"/>
      <c r="AE7" s="130"/>
      <c r="AF7" s="78"/>
      <c r="AG7" s="23"/>
      <c r="AH7" s="24"/>
      <c r="AI7" s="221"/>
      <c r="AJ7" s="222"/>
      <c r="AK7" s="124"/>
      <c r="AL7" s="124"/>
      <c r="AM7" s="25"/>
      <c r="AN7" s="21"/>
      <c r="AO7" s="21"/>
    </row>
    <row r="8" spans="1:41" s="22" customFormat="1" ht="30" customHeight="1" thickTop="1" thickBot="1" x14ac:dyDescent="0.3">
      <c r="A8" s="20"/>
      <c r="B8" s="21"/>
      <c r="C8" s="315"/>
      <c r="D8" s="21"/>
      <c r="F8" s="223" t="s">
        <v>14</v>
      </c>
      <c r="G8" s="224"/>
      <c r="H8" s="75"/>
      <c r="I8" s="124"/>
      <c r="J8" s="124"/>
      <c r="K8" s="25"/>
      <c r="L8" s="23"/>
      <c r="M8" s="245" t="s">
        <v>14</v>
      </c>
      <c r="N8" s="246"/>
      <c r="O8" s="75"/>
      <c r="P8" s="126"/>
      <c r="Q8" s="126"/>
      <c r="R8" s="27"/>
      <c r="S8" s="23"/>
      <c r="T8" s="250" t="s">
        <v>14</v>
      </c>
      <c r="U8" s="251"/>
      <c r="V8" s="75"/>
      <c r="W8" s="128"/>
      <c r="X8" s="128"/>
      <c r="Y8" s="29"/>
      <c r="Z8" s="23"/>
      <c r="AA8" s="281" t="s">
        <v>14</v>
      </c>
      <c r="AB8" s="282"/>
      <c r="AC8" s="75"/>
      <c r="AD8" s="166"/>
      <c r="AE8" s="130"/>
      <c r="AF8" s="78"/>
      <c r="AG8" s="23"/>
      <c r="AH8" s="223" t="s">
        <v>14</v>
      </c>
      <c r="AI8" s="224"/>
      <c r="AJ8" s="75"/>
      <c r="AK8" s="124"/>
      <c r="AL8" s="124"/>
      <c r="AM8" s="25"/>
      <c r="AN8" s="21"/>
      <c r="AO8" s="21"/>
    </row>
    <row r="9" spans="1:41" s="22" customFormat="1" ht="30" customHeight="1" thickTop="1" thickBot="1" x14ac:dyDescent="0.3">
      <c r="A9" s="20"/>
      <c r="B9" s="21"/>
      <c r="C9" s="315"/>
      <c r="D9" s="21"/>
      <c r="F9" s="223" t="s">
        <v>15</v>
      </c>
      <c r="G9" s="224"/>
      <c r="H9" s="75"/>
      <c r="I9" s="124"/>
      <c r="J9" s="124"/>
      <c r="K9" s="25"/>
      <c r="L9" s="23"/>
      <c r="M9" s="245" t="s">
        <v>15</v>
      </c>
      <c r="N9" s="246"/>
      <c r="O9" s="75"/>
      <c r="P9" s="126"/>
      <c r="Q9" s="126"/>
      <c r="R9" s="27"/>
      <c r="S9" s="23"/>
      <c r="T9" s="250" t="s">
        <v>15</v>
      </c>
      <c r="U9" s="251"/>
      <c r="V9" s="75"/>
      <c r="W9" s="128"/>
      <c r="X9" s="128"/>
      <c r="Y9" s="29"/>
      <c r="Z9" s="23"/>
      <c r="AA9" s="281" t="s">
        <v>15</v>
      </c>
      <c r="AB9" s="282"/>
      <c r="AC9" s="75"/>
      <c r="AD9" s="166"/>
      <c r="AE9" s="130"/>
      <c r="AF9" s="78"/>
      <c r="AG9" s="23"/>
      <c r="AH9" s="223" t="s">
        <v>15</v>
      </c>
      <c r="AI9" s="224"/>
      <c r="AJ9" s="75"/>
      <c r="AK9" s="124"/>
      <c r="AL9" s="124"/>
      <c r="AM9" s="25"/>
      <c r="AN9" s="21"/>
      <c r="AO9" s="21"/>
    </row>
    <row r="10" spans="1:41" ht="16.5" thickTop="1" thickBot="1" x14ac:dyDescent="0.3">
      <c r="A10" s="1"/>
      <c r="B10" s="1"/>
      <c r="C10" s="315"/>
      <c r="D10" s="1"/>
      <c r="F10" s="283" t="s">
        <v>24</v>
      </c>
      <c r="G10" s="284"/>
      <c r="H10" s="154" t="s">
        <v>33</v>
      </c>
      <c r="I10" s="135"/>
      <c r="J10" s="116"/>
      <c r="K10" s="2"/>
      <c r="L10" s="3"/>
      <c r="M10" s="285" t="s">
        <v>24</v>
      </c>
      <c r="N10" s="286"/>
      <c r="O10" s="12" t="s">
        <v>33</v>
      </c>
      <c r="P10" s="111"/>
      <c r="Q10" s="111"/>
      <c r="R10" s="4"/>
      <c r="S10" s="3"/>
      <c r="T10" s="287" t="s">
        <v>24</v>
      </c>
      <c r="U10" s="288"/>
      <c r="V10" s="154" t="s">
        <v>33</v>
      </c>
      <c r="W10" s="134"/>
      <c r="X10" s="114"/>
      <c r="Y10" s="5"/>
      <c r="Z10" s="3"/>
      <c r="AA10" s="289" t="s">
        <v>24</v>
      </c>
      <c r="AB10" s="312"/>
      <c r="AC10" s="12" t="s">
        <v>33</v>
      </c>
      <c r="AD10" s="167"/>
      <c r="AE10" s="115"/>
      <c r="AF10" s="11"/>
      <c r="AG10" s="3"/>
      <c r="AH10" s="283" t="s">
        <v>24</v>
      </c>
      <c r="AI10" s="284"/>
      <c r="AJ10" s="154" t="s">
        <v>33</v>
      </c>
      <c r="AK10" s="135"/>
      <c r="AL10" s="116"/>
      <c r="AM10" s="2"/>
      <c r="AN10" s="1"/>
      <c r="AO10" s="1"/>
    </row>
    <row r="11" spans="1:41" ht="17.25" thickTop="1" thickBot="1" x14ac:dyDescent="0.3">
      <c r="A11" s="1"/>
      <c r="B11" s="1"/>
      <c r="C11" s="315"/>
      <c r="D11" s="1"/>
      <c r="F11" s="210" t="s">
        <v>34</v>
      </c>
      <c r="G11" s="211"/>
      <c r="H11" s="6"/>
      <c r="I11" s="125"/>
      <c r="J11" s="146"/>
      <c r="K11" s="2"/>
      <c r="L11" s="3"/>
      <c r="M11" s="243" t="s">
        <v>25</v>
      </c>
      <c r="N11" s="244"/>
      <c r="O11" s="6"/>
      <c r="P11" s="127"/>
      <c r="Q11" s="147"/>
      <c r="R11" s="4"/>
      <c r="S11" s="3"/>
      <c r="T11" s="216" t="s">
        <v>29</v>
      </c>
      <c r="U11" s="288"/>
      <c r="V11" s="6"/>
      <c r="W11" s="129"/>
      <c r="X11" s="148"/>
      <c r="Y11" s="5"/>
      <c r="Z11" s="3"/>
      <c r="AA11" s="303" t="s">
        <v>30</v>
      </c>
      <c r="AB11" s="312"/>
      <c r="AC11" s="6"/>
      <c r="AD11" s="168"/>
      <c r="AE11" s="149"/>
      <c r="AF11" s="11"/>
      <c r="AG11" s="3"/>
      <c r="AH11" s="283" t="s">
        <v>31</v>
      </c>
      <c r="AI11" s="284"/>
      <c r="AJ11" s="6">
        <v>44630</v>
      </c>
      <c r="AK11" s="125"/>
      <c r="AL11" s="146"/>
      <c r="AM11" s="2"/>
      <c r="AN11" s="1"/>
      <c r="AO11" s="1"/>
    </row>
    <row r="12" spans="1:41" ht="21" customHeight="1" thickTop="1" thickBot="1" x14ac:dyDescent="0.3">
      <c r="A12" s="1"/>
      <c r="B12" s="1"/>
      <c r="C12" s="316"/>
      <c r="D12" s="1"/>
      <c r="F12" s="291"/>
      <c r="G12" s="292"/>
      <c r="H12" s="292"/>
      <c r="I12" s="292"/>
      <c r="J12" s="292"/>
      <c r="K12" s="293"/>
      <c r="L12" s="3"/>
      <c r="M12" s="294"/>
      <c r="N12" s="295"/>
      <c r="O12" s="295"/>
      <c r="P12" s="295"/>
      <c r="Q12" s="295"/>
      <c r="R12" s="296"/>
      <c r="S12" s="3"/>
      <c r="T12" s="297"/>
      <c r="U12" s="298"/>
      <c r="V12" s="298"/>
      <c r="W12" s="298"/>
      <c r="X12" s="298"/>
      <c r="Y12" s="299"/>
      <c r="Z12" s="3"/>
      <c r="AA12" s="300"/>
      <c r="AB12" s="313"/>
      <c r="AC12" s="313"/>
      <c r="AD12" s="313"/>
      <c r="AE12" s="313"/>
      <c r="AF12" s="302"/>
      <c r="AG12" s="3"/>
      <c r="AH12" s="291"/>
      <c r="AI12" s="292"/>
      <c r="AJ12" s="292"/>
      <c r="AK12" s="292"/>
      <c r="AL12" s="292"/>
      <c r="AM12" s="293"/>
      <c r="AN12" s="1"/>
      <c r="AO12" s="1"/>
    </row>
    <row r="13" spans="1:41" ht="15.75" thickBot="1" x14ac:dyDescent="0.3">
      <c r="A13" s="1"/>
      <c r="B13" s="1"/>
      <c r="C13" s="1"/>
      <c r="D13" s="1"/>
      <c r="F13" s="291"/>
      <c r="G13" s="292"/>
      <c r="H13" s="292"/>
      <c r="I13" s="292"/>
      <c r="J13" s="292"/>
      <c r="K13" s="293"/>
      <c r="L13" s="3"/>
      <c r="M13" s="294"/>
      <c r="N13" s="295"/>
      <c r="O13" s="295"/>
      <c r="P13" s="295"/>
      <c r="Q13" s="295"/>
      <c r="R13" s="296"/>
      <c r="S13" s="3"/>
      <c r="T13" s="297"/>
      <c r="U13" s="298"/>
      <c r="V13" s="298"/>
      <c r="W13" s="298"/>
      <c r="X13" s="298"/>
      <c r="Y13" s="299"/>
      <c r="Z13" s="3"/>
      <c r="AA13" s="300"/>
      <c r="AB13" s="313"/>
      <c r="AC13" s="313"/>
      <c r="AD13" s="313"/>
      <c r="AE13" s="313"/>
      <c r="AF13" s="302"/>
      <c r="AG13" s="3"/>
      <c r="AH13" s="291"/>
      <c r="AI13" s="292"/>
      <c r="AJ13" s="292"/>
      <c r="AK13" s="292"/>
      <c r="AL13" s="292"/>
      <c r="AM13" s="293"/>
      <c r="AN13" s="1"/>
      <c r="AO13" s="1"/>
    </row>
    <row r="14" spans="1:41" x14ac:dyDescent="0.25">
      <c r="A14" s="1"/>
      <c r="B14" s="1"/>
      <c r="C14" s="309" t="s">
        <v>107</v>
      </c>
      <c r="D14" s="254" t="s">
        <v>21</v>
      </c>
      <c r="E14" s="31"/>
      <c r="F14" s="265" t="s">
        <v>100</v>
      </c>
      <c r="G14" s="266"/>
      <c r="H14" s="266"/>
      <c r="I14" s="266"/>
      <c r="J14" s="266"/>
      <c r="K14" s="267"/>
      <c r="L14" s="3"/>
      <c r="M14" s="268" t="s">
        <v>100</v>
      </c>
      <c r="N14" s="269"/>
      <c r="O14" s="269"/>
      <c r="P14" s="269"/>
      <c r="Q14" s="269"/>
      <c r="R14" s="270"/>
      <c r="S14" s="3"/>
      <c r="T14" s="271" t="s">
        <v>100</v>
      </c>
      <c r="U14" s="272"/>
      <c r="V14" s="272"/>
      <c r="W14" s="272"/>
      <c r="X14" s="272"/>
      <c r="Y14" s="273"/>
      <c r="Z14" s="3"/>
      <c r="AA14" s="306" t="s">
        <v>100</v>
      </c>
      <c r="AB14" s="311"/>
      <c r="AC14" s="311"/>
      <c r="AD14" s="311"/>
      <c r="AE14" s="311"/>
      <c r="AF14" s="308"/>
      <c r="AG14" s="3"/>
      <c r="AH14" s="265" t="s">
        <v>114</v>
      </c>
      <c r="AI14" s="266"/>
      <c r="AJ14" s="266"/>
      <c r="AK14" s="266"/>
      <c r="AL14" s="266"/>
      <c r="AM14" s="267"/>
      <c r="AN14" s="1"/>
      <c r="AO14" s="1"/>
    </row>
    <row r="15" spans="1:41" ht="15.75" thickBot="1" x14ac:dyDescent="0.3">
      <c r="A15" s="1"/>
      <c r="B15" s="1"/>
      <c r="C15" s="310"/>
      <c r="D15" s="305"/>
      <c r="E15" s="32"/>
      <c r="F15" s="79" t="str">
        <f>IF(H8="","Dose 1","Dose 1 - "&amp;H8)</f>
        <v>Dose 1</v>
      </c>
      <c r="G15" s="90" t="s">
        <v>23</v>
      </c>
      <c r="H15" s="80" t="str">
        <f>IF(H9="","Dose 2","Dose 2 - "&amp;H9)</f>
        <v>Dose 2</v>
      </c>
      <c r="I15" s="34" t="s">
        <v>23</v>
      </c>
      <c r="J15" s="162" t="s">
        <v>99</v>
      </c>
      <c r="K15" s="122" t="s">
        <v>98</v>
      </c>
      <c r="L15" s="37"/>
      <c r="M15" s="38" t="str">
        <f>IF(O8="","Dose 1","Dose 1 - "&amp;O8)</f>
        <v>Dose 1</v>
      </c>
      <c r="N15" s="81" t="s">
        <v>23</v>
      </c>
      <c r="O15" s="82" t="str">
        <f>IF(O9="","Dose 2","Dose 2 - "&amp;O9)</f>
        <v>Dose 2</v>
      </c>
      <c r="P15" s="38" t="s">
        <v>23</v>
      </c>
      <c r="Q15" s="205" t="s">
        <v>99</v>
      </c>
      <c r="R15" s="140" t="s">
        <v>98</v>
      </c>
      <c r="S15" s="86"/>
      <c r="T15" s="83" t="str">
        <f>IF(V8="","Dose 1","Dose 1 - "&amp;V8)</f>
        <v>Dose 1</v>
      </c>
      <c r="U15" s="84" t="s">
        <v>23</v>
      </c>
      <c r="V15" s="85" t="str">
        <f>IF(V9="","Dose 2","Dose 2 - "&amp;V9)</f>
        <v>Dose 2</v>
      </c>
      <c r="W15" s="84" t="s">
        <v>23</v>
      </c>
      <c r="X15" s="204" t="s">
        <v>99</v>
      </c>
      <c r="Y15" s="83" t="s">
        <v>98</v>
      </c>
      <c r="Z15" s="86"/>
      <c r="AA15" s="87" t="str">
        <f>IF(AC8="","Dose 1","Dose 1 - "&amp;AC8)</f>
        <v>Dose 1</v>
      </c>
      <c r="AB15" s="88" t="s">
        <v>23</v>
      </c>
      <c r="AC15" s="89" t="str">
        <f>IF(AC9="","Dose 2","Dose 2 - "&amp;AC9)</f>
        <v>Dose 2</v>
      </c>
      <c r="AD15" s="88" t="s">
        <v>23</v>
      </c>
      <c r="AE15" s="203" t="s">
        <v>99</v>
      </c>
      <c r="AF15" s="87" t="s">
        <v>98</v>
      </c>
      <c r="AG15" s="164"/>
      <c r="AH15" s="79" t="str">
        <f>IF(AJ8="","Dose 1","Dose 1 - "&amp;AJ8)</f>
        <v>Dose 1</v>
      </c>
      <c r="AI15" s="90" t="s">
        <v>23</v>
      </c>
      <c r="AJ15" s="80" t="str">
        <f>IF(AJ9="","Dose 2","Dose 2 - "&amp;AJ9)</f>
        <v>Dose 2</v>
      </c>
      <c r="AK15" s="90" t="s">
        <v>23</v>
      </c>
      <c r="AL15" s="162" t="s">
        <v>99</v>
      </c>
      <c r="AM15" s="79" t="s">
        <v>98</v>
      </c>
      <c r="AN15" s="1"/>
      <c r="AO15" s="1"/>
    </row>
    <row r="16" spans="1:41" x14ac:dyDescent="0.25">
      <c r="A16" s="1"/>
      <c r="B16" s="1"/>
      <c r="C16" s="59">
        <f t="shared" ref="C16:C75" si="0">SUM(G16,I16,J16,N16,P16,Q16,U16,W16,X16,AB16,AD16,AE16,AI16,AK16,AL16)+(K16)*0.5+(R16)*0.5+(Y16)*0.5+(AF16)*0.5+(AM16)*0.5</f>
        <v>100</v>
      </c>
      <c r="D16" s="49" t="str">
        <f>IF(H11="","",H11)</f>
        <v/>
      </c>
      <c r="E16" s="50">
        <v>1</v>
      </c>
      <c r="F16" s="58" t="str">
        <f>"Week " &amp; (E16)</f>
        <v>Week 1</v>
      </c>
      <c r="G16" s="14"/>
      <c r="H16" s="52"/>
      <c r="I16" s="155"/>
      <c r="J16" s="175"/>
      <c r="K16" s="150"/>
      <c r="L16" s="105">
        <f>IF(O11=$D16,1,"")</f>
        <v>1</v>
      </c>
      <c r="M16" s="106" t="str">
        <f>IF(L16="","",$L$1&amp;L16)</f>
        <v>Week 1</v>
      </c>
      <c r="N16" s="14"/>
      <c r="O16" s="52"/>
      <c r="P16" s="155"/>
      <c r="Q16" s="175"/>
      <c r="R16" s="173"/>
      <c r="S16" s="105">
        <v>1</v>
      </c>
      <c r="T16" s="106" t="str">
        <f>IF(S16="","",$L$1&amp;S16)</f>
        <v>Week 1</v>
      </c>
      <c r="U16" s="14"/>
      <c r="V16" s="52"/>
      <c r="W16" s="155"/>
      <c r="X16" s="175"/>
      <c r="Y16" s="150">
        <v>100</v>
      </c>
      <c r="Z16" s="105">
        <v>1</v>
      </c>
      <c r="AA16" s="58" t="str">
        <f>IF(Z16="","",$L$1&amp;Z16)</f>
        <v>Week 1</v>
      </c>
      <c r="AB16" s="14"/>
      <c r="AC16" s="52"/>
      <c r="AD16" s="155"/>
      <c r="AE16" s="175"/>
      <c r="AF16" s="150"/>
      <c r="AG16" s="165">
        <v>1</v>
      </c>
      <c r="AH16" s="58" t="str">
        <f>IF(AG16="","",$L$1&amp;AG16)</f>
        <v>Week 1</v>
      </c>
      <c r="AI16" s="14"/>
      <c r="AJ16" s="52"/>
      <c r="AK16" s="155"/>
      <c r="AL16" s="175"/>
      <c r="AM16" s="150">
        <v>100</v>
      </c>
      <c r="AN16" s="1"/>
      <c r="AO16" s="1"/>
    </row>
    <row r="17" spans="1:41" x14ac:dyDescent="0.25">
      <c r="A17" s="1"/>
      <c r="B17" s="1"/>
      <c r="C17" s="59">
        <f t="shared" si="0"/>
        <v>0</v>
      </c>
      <c r="D17" s="60" t="str">
        <f>IF(D16="","",D16+7)</f>
        <v/>
      </c>
      <c r="E17" s="50">
        <v>2</v>
      </c>
      <c r="F17" s="61" t="str">
        <f t="shared" ref="F17:F67" si="1">"Week " &amp; (E17)</f>
        <v>Week 2</v>
      </c>
      <c r="G17" s="15"/>
      <c r="H17" s="62"/>
      <c r="I17" s="156"/>
      <c r="J17" s="176"/>
      <c r="K17" s="151"/>
      <c r="L17" s="105">
        <f>IF(L16="",IF(O11=$D17,$E16,""),L16+1)</f>
        <v>2</v>
      </c>
      <c r="M17" s="107" t="str">
        <f t="shared" ref="M17:M67" si="2">IF(L17="","",$L$1&amp;L17)</f>
        <v>Week 2</v>
      </c>
      <c r="N17" s="15"/>
      <c r="O17" s="62"/>
      <c r="P17" s="156"/>
      <c r="Q17" s="176"/>
      <c r="R17" s="174"/>
      <c r="S17" s="105">
        <f>IF(S16="",IF(V11=$D17,$E16,""),S16+1)</f>
        <v>2</v>
      </c>
      <c r="T17" s="107" t="str">
        <f t="shared" ref="T17:T67" si="3">IF(S17="","",$L$1&amp;S17)</f>
        <v>Week 2</v>
      </c>
      <c r="U17" s="15"/>
      <c r="V17" s="62"/>
      <c r="W17" s="156"/>
      <c r="X17" s="176"/>
      <c r="Y17" s="151"/>
      <c r="Z17" s="105">
        <f>IF(Z16="",IF(AC11=$D17,$E16,""),Z16+1)</f>
        <v>2</v>
      </c>
      <c r="AA17" s="58" t="str">
        <f t="shared" ref="AA17:AA67" si="4">IF(Z17="","",$L$1&amp;Z17)</f>
        <v>Week 2</v>
      </c>
      <c r="AB17" s="15"/>
      <c r="AC17" s="62"/>
      <c r="AD17" s="156"/>
      <c r="AE17" s="176"/>
      <c r="AF17" s="151"/>
      <c r="AG17" s="165">
        <f>IF(AG16="",IF(AJ11=$D17,$E16,""),AG16+1)</f>
        <v>2</v>
      </c>
      <c r="AH17" s="61" t="str">
        <f t="shared" ref="AH17:AH67" si="5">IF(AG17="","",$L$1&amp;AG17)</f>
        <v>Week 2</v>
      </c>
      <c r="AI17" s="15"/>
      <c r="AJ17" s="62"/>
      <c r="AK17" s="156"/>
      <c r="AL17" s="176"/>
      <c r="AM17" s="151"/>
      <c r="AN17" s="1"/>
      <c r="AO17" s="1"/>
    </row>
    <row r="18" spans="1:41" x14ac:dyDescent="0.25">
      <c r="A18" s="1"/>
      <c r="B18" s="1"/>
      <c r="C18" s="59">
        <f t="shared" si="0"/>
        <v>0</v>
      </c>
      <c r="D18" s="60" t="str">
        <f t="shared" ref="D18:D80" si="6">IF(D17="","",D17+7)</f>
        <v/>
      </c>
      <c r="E18" s="50">
        <v>3</v>
      </c>
      <c r="F18" s="61" t="str">
        <f t="shared" si="1"/>
        <v>Week 3</v>
      </c>
      <c r="G18" s="15"/>
      <c r="H18" s="62"/>
      <c r="I18" s="156"/>
      <c r="J18" s="176"/>
      <c r="K18" s="151"/>
      <c r="L18" s="105">
        <f>IF(L17="",IF(O11=$D18,$E16,""),L17+1)</f>
        <v>3</v>
      </c>
      <c r="M18" s="107" t="str">
        <f t="shared" si="2"/>
        <v>Week 3</v>
      </c>
      <c r="N18" s="15"/>
      <c r="O18" s="62"/>
      <c r="P18" s="156"/>
      <c r="Q18" s="176"/>
      <c r="R18" s="174"/>
      <c r="S18" s="105">
        <f>IF(S17="",IF(V11=$D18,$E16,""),S17+1)</f>
        <v>3</v>
      </c>
      <c r="T18" s="107" t="str">
        <f t="shared" si="3"/>
        <v>Week 3</v>
      </c>
      <c r="U18" s="15"/>
      <c r="V18" s="62"/>
      <c r="W18" s="156"/>
      <c r="X18" s="176"/>
      <c r="Y18" s="151"/>
      <c r="Z18" s="105">
        <f>IF(Z17="",IF(AC11=$D18,$E16,""),Z17+1)</f>
        <v>3</v>
      </c>
      <c r="AA18" s="58" t="str">
        <f t="shared" si="4"/>
        <v>Week 3</v>
      </c>
      <c r="AB18" s="15"/>
      <c r="AC18" s="62"/>
      <c r="AD18" s="156"/>
      <c r="AE18" s="176"/>
      <c r="AF18" s="151"/>
      <c r="AG18" s="165">
        <f>IF(AG17="",IF(AJ11=$D18,$E16,""),AG17+1)</f>
        <v>3</v>
      </c>
      <c r="AH18" s="61" t="str">
        <f t="shared" si="5"/>
        <v>Week 3</v>
      </c>
      <c r="AI18" s="15"/>
      <c r="AJ18" s="62"/>
      <c r="AK18" s="156"/>
      <c r="AL18" s="176"/>
      <c r="AM18" s="151"/>
      <c r="AN18" s="1"/>
      <c r="AO18" s="1"/>
    </row>
    <row r="19" spans="1:41" x14ac:dyDescent="0.25">
      <c r="A19" s="1"/>
      <c r="B19" s="1"/>
      <c r="C19" s="59">
        <f t="shared" si="0"/>
        <v>0</v>
      </c>
      <c r="D19" s="60" t="str">
        <f t="shared" si="6"/>
        <v/>
      </c>
      <c r="E19" s="50">
        <v>4</v>
      </c>
      <c r="F19" s="61" t="str">
        <f t="shared" si="1"/>
        <v>Week 4</v>
      </c>
      <c r="G19" s="15"/>
      <c r="H19" s="62"/>
      <c r="I19" s="156" t="str">
        <f>IF(H10="3 weeks (accelerated)",G16,IF(H10="4 weeks",G16,""))</f>
        <v/>
      </c>
      <c r="J19" s="176"/>
      <c r="K19" s="151"/>
      <c r="L19" s="108">
        <f>IF(L18="",IF(O11=$D19,$E16,""),L18+1)</f>
        <v>4</v>
      </c>
      <c r="M19" s="61" t="str">
        <f t="shared" si="2"/>
        <v>Week 4</v>
      </c>
      <c r="N19" s="15"/>
      <c r="O19" s="62"/>
      <c r="P19" s="156" t="str">
        <f>IF(O10="3 weeks (accelerated)",N16,IF(O10="4 weeks",N16,""))</f>
        <v/>
      </c>
      <c r="Q19" s="176"/>
      <c r="R19" s="174"/>
      <c r="S19" s="105">
        <f>IF(S18="",IF(V11=$D19,$E16,""),S18+1)</f>
        <v>4</v>
      </c>
      <c r="T19" s="61" t="str">
        <f t="shared" si="3"/>
        <v>Week 4</v>
      </c>
      <c r="U19" s="15"/>
      <c r="V19" s="62"/>
      <c r="W19" s="156" t="str">
        <f>IF(V10="3 weeks (accelerated)",U16,IF(V10="4 weeks",U16,""))</f>
        <v/>
      </c>
      <c r="X19" s="176"/>
      <c r="Y19" s="151"/>
      <c r="Z19" s="105">
        <f>IF(Z18="",IF(AC11=$D19,$E16,""),Z18+1)</f>
        <v>4</v>
      </c>
      <c r="AA19" s="58" t="str">
        <f t="shared" si="4"/>
        <v>Week 4</v>
      </c>
      <c r="AB19" s="15"/>
      <c r="AC19" s="62"/>
      <c r="AD19" s="156" t="str">
        <f>IF(AC10="3 weeks (accelerated)",AB16,IF(AC10="4 weeks",AB16,""))</f>
        <v/>
      </c>
      <c r="AE19" s="176"/>
      <c r="AF19" s="151"/>
      <c r="AG19" s="123">
        <f>IF(AG18="",IF(AJ11=$D19,$E16,""),AG18+1)</f>
        <v>4</v>
      </c>
      <c r="AH19" s="107" t="str">
        <f t="shared" si="5"/>
        <v>Week 4</v>
      </c>
      <c r="AI19" s="15"/>
      <c r="AJ19" s="62"/>
      <c r="AK19" s="156" t="str">
        <f>IF(AJ10="3 weeks (accelerated)",AI16,IF(AJ10="4 weeks",AI16,""))</f>
        <v/>
      </c>
      <c r="AL19" s="176"/>
      <c r="AM19" s="151"/>
      <c r="AN19" s="1"/>
      <c r="AO19" s="1"/>
    </row>
    <row r="20" spans="1:41" x14ac:dyDescent="0.25">
      <c r="A20" s="1"/>
      <c r="B20" s="1"/>
      <c r="C20" s="59">
        <f t="shared" si="0"/>
        <v>0</v>
      </c>
      <c r="D20" s="60" t="str">
        <f t="shared" si="6"/>
        <v/>
      </c>
      <c r="E20" s="50">
        <v>5</v>
      </c>
      <c r="F20" s="61" t="str">
        <f t="shared" si="1"/>
        <v>Week 5</v>
      </c>
      <c r="G20" s="15"/>
      <c r="H20" s="62" t="str">
        <f>IF($H$10="4 weeks (accelerated)",F16,"")</f>
        <v/>
      </c>
      <c r="I20" s="156" t="str">
        <f>IF($H$10="4 weeks (accelerated)",G16,"")</f>
        <v/>
      </c>
      <c r="J20" s="176"/>
      <c r="K20" s="151"/>
      <c r="L20" s="108">
        <f>IF(L19="",IF(O11=$D20,$E16,""),L19+1)</f>
        <v>5</v>
      </c>
      <c r="M20" s="61" t="str">
        <f t="shared" si="2"/>
        <v>Week 5</v>
      </c>
      <c r="N20" s="15"/>
      <c r="O20" s="62" t="str">
        <f t="shared" ref="O20:P23" si="7">IF($O$10="4 weeks (accelerated)",M16,"")</f>
        <v/>
      </c>
      <c r="P20" s="156" t="str">
        <f t="shared" si="7"/>
        <v/>
      </c>
      <c r="Q20" s="176"/>
      <c r="R20" s="174"/>
      <c r="S20" s="105">
        <f>IF(S19="",IF(V11=$D20,$E16,""),S19+1)</f>
        <v>5</v>
      </c>
      <c r="T20" s="61" t="str">
        <f t="shared" si="3"/>
        <v>Week 5</v>
      </c>
      <c r="U20" s="15"/>
      <c r="V20" s="62" t="str">
        <f t="shared" ref="V20:W23" si="8">IF($V$10="4 weeks (accelerated)",T16,"")</f>
        <v/>
      </c>
      <c r="W20" s="156" t="str">
        <f t="shared" si="8"/>
        <v/>
      </c>
      <c r="X20" s="176"/>
      <c r="Y20" s="151"/>
      <c r="Z20" s="105">
        <f>IF(Z19="",IF(AC11=$D20,$E16,""),Z19+1)</f>
        <v>5</v>
      </c>
      <c r="AA20" s="58" t="str">
        <f t="shared" si="4"/>
        <v>Week 5</v>
      </c>
      <c r="AB20" s="15"/>
      <c r="AC20" s="62" t="str">
        <f>IF($AC$10="4 weeks (accelerated)",AA16,"")</f>
        <v/>
      </c>
      <c r="AD20" s="156" t="str">
        <f>IF($AC$10="4 weeks (accelerated)",AB16,"")</f>
        <v/>
      </c>
      <c r="AE20" s="176"/>
      <c r="AF20" s="151"/>
      <c r="AG20" s="123">
        <f>IF(AG19="",IF(AJ11=$D20,$E16,""),AG19+1)</f>
        <v>5</v>
      </c>
      <c r="AH20" s="107" t="str">
        <f t="shared" si="5"/>
        <v>Week 5</v>
      </c>
      <c r="AI20" s="15"/>
      <c r="AJ20" s="62" t="str">
        <f>IF($AJ$10="4 weeks (accelerated)",AH16,"")</f>
        <v/>
      </c>
      <c r="AK20" s="156" t="str">
        <f>IF($AJ$10="4 weeks (accelerated)",AI16,"")</f>
        <v/>
      </c>
      <c r="AL20" s="176"/>
      <c r="AM20" s="151"/>
      <c r="AN20" s="1"/>
      <c r="AO20" s="1"/>
    </row>
    <row r="21" spans="1:41" x14ac:dyDescent="0.25">
      <c r="A21" s="1"/>
      <c r="B21" s="1"/>
      <c r="C21" s="59">
        <f t="shared" si="0"/>
        <v>0</v>
      </c>
      <c r="D21" s="60" t="str">
        <f t="shared" si="6"/>
        <v/>
      </c>
      <c r="E21" s="50">
        <v>6</v>
      </c>
      <c r="F21" s="61" t="str">
        <f t="shared" si="1"/>
        <v>Week 6</v>
      </c>
      <c r="G21" s="15"/>
      <c r="H21" s="62" t="str">
        <f t="shared" ref="H21:I23" si="9">IF($H$10="4 weeks (accelerated)",F17,"")</f>
        <v/>
      </c>
      <c r="I21" s="156" t="str">
        <f t="shared" si="9"/>
        <v/>
      </c>
      <c r="J21" s="176"/>
      <c r="K21" s="151"/>
      <c r="L21" s="108">
        <f>IF(L20="",IF(O11=$D21,$E16,""),L20+1)</f>
        <v>6</v>
      </c>
      <c r="M21" s="61" t="str">
        <f t="shared" si="2"/>
        <v>Week 6</v>
      </c>
      <c r="N21" s="15"/>
      <c r="O21" s="62" t="str">
        <f t="shared" si="7"/>
        <v/>
      </c>
      <c r="P21" s="156" t="str">
        <f t="shared" si="7"/>
        <v/>
      </c>
      <c r="Q21" s="176"/>
      <c r="R21" s="174"/>
      <c r="S21" s="105">
        <f>IF(S20="",IF(V11=$D21,$E16,""),S20+1)</f>
        <v>6</v>
      </c>
      <c r="T21" s="61" t="str">
        <f t="shared" si="3"/>
        <v>Week 6</v>
      </c>
      <c r="U21" s="15"/>
      <c r="V21" s="62" t="str">
        <f t="shared" si="8"/>
        <v/>
      </c>
      <c r="W21" s="156" t="str">
        <f t="shared" si="8"/>
        <v/>
      </c>
      <c r="X21" s="176"/>
      <c r="Y21" s="151"/>
      <c r="Z21" s="105">
        <f>IF(Z20="",IF(AC11=$D21,$E16,""),Z20+1)</f>
        <v>6</v>
      </c>
      <c r="AA21" s="58" t="str">
        <f t="shared" si="4"/>
        <v>Week 6</v>
      </c>
      <c r="AB21" s="15"/>
      <c r="AC21" s="62" t="str">
        <f>IF($AC$10="4 weeks (accelerated)",AA17,"")</f>
        <v/>
      </c>
      <c r="AD21" s="156" t="str">
        <f t="shared" ref="AD21:AD23" si="10">IF($AC$10="4 weeks (accelerated)",AB17,"")</f>
        <v/>
      </c>
      <c r="AE21" s="176"/>
      <c r="AF21" s="151"/>
      <c r="AG21" s="123">
        <f>IF(AG20="",IF(AJ11=$D21,$E16,""),AG20+1)</f>
        <v>6</v>
      </c>
      <c r="AH21" s="107" t="str">
        <f t="shared" si="5"/>
        <v>Week 6</v>
      </c>
      <c r="AI21" s="15"/>
      <c r="AJ21" s="62" t="str">
        <f>IF($AJ$10="4 weeks (accelerated)",AH17,"")</f>
        <v/>
      </c>
      <c r="AK21" s="156" t="str">
        <f t="shared" ref="AK21:AK23" si="11">IF($AJ$10="4 weeks (accelerated)",AI17,"")</f>
        <v/>
      </c>
      <c r="AL21" s="176"/>
      <c r="AM21" s="151"/>
      <c r="AN21" s="1"/>
      <c r="AO21" s="1"/>
    </row>
    <row r="22" spans="1:41" x14ac:dyDescent="0.25">
      <c r="A22" s="1"/>
      <c r="B22" s="1"/>
      <c r="C22" s="59">
        <f t="shared" si="0"/>
        <v>0</v>
      </c>
      <c r="D22" s="60" t="str">
        <f t="shared" si="6"/>
        <v/>
      </c>
      <c r="E22" s="50">
        <v>7</v>
      </c>
      <c r="F22" s="61" t="str">
        <f t="shared" si="1"/>
        <v>Week 7</v>
      </c>
      <c r="G22" s="15"/>
      <c r="H22" s="62" t="str">
        <f t="shared" si="9"/>
        <v/>
      </c>
      <c r="I22" s="156" t="str">
        <f t="shared" si="9"/>
        <v/>
      </c>
      <c r="J22" s="176"/>
      <c r="K22" s="151"/>
      <c r="L22" s="108">
        <f>IF(L21="",IF(O11=$D22,$E16,""),L21+1)</f>
        <v>7</v>
      </c>
      <c r="M22" s="61" t="str">
        <f t="shared" si="2"/>
        <v>Week 7</v>
      </c>
      <c r="N22" s="15"/>
      <c r="O22" s="62" t="str">
        <f t="shared" si="7"/>
        <v/>
      </c>
      <c r="P22" s="156" t="str">
        <f t="shared" si="7"/>
        <v/>
      </c>
      <c r="Q22" s="176"/>
      <c r="R22" s="174"/>
      <c r="S22" s="105">
        <f>IF(S21="",IF(V11=$D22,$E16,""),S21+1)</f>
        <v>7</v>
      </c>
      <c r="T22" s="61" t="str">
        <f t="shared" si="3"/>
        <v>Week 7</v>
      </c>
      <c r="U22" s="15"/>
      <c r="V22" s="62" t="str">
        <f t="shared" si="8"/>
        <v/>
      </c>
      <c r="W22" s="156" t="str">
        <f t="shared" si="8"/>
        <v/>
      </c>
      <c r="X22" s="176"/>
      <c r="Y22" s="151"/>
      <c r="Z22" s="105">
        <f>IF(Z21="",IF(AC11=$D22,$E16,""),Z21+1)</f>
        <v>7</v>
      </c>
      <c r="AA22" s="58" t="str">
        <f t="shared" si="4"/>
        <v>Week 7</v>
      </c>
      <c r="AB22" s="15"/>
      <c r="AC22" s="62" t="str">
        <f>IF($AC$10="4 weeks (accelerated)",AA18,"")</f>
        <v/>
      </c>
      <c r="AD22" s="156" t="str">
        <f t="shared" si="10"/>
        <v/>
      </c>
      <c r="AE22" s="176"/>
      <c r="AF22" s="151"/>
      <c r="AG22" s="123">
        <f>IF(AG21="",IF(AJ11=$D22,$E16,""),AG21+1)</f>
        <v>7</v>
      </c>
      <c r="AH22" s="107" t="str">
        <f t="shared" si="5"/>
        <v>Week 7</v>
      </c>
      <c r="AI22" s="15"/>
      <c r="AJ22" s="62" t="str">
        <f>IF($AJ$10="4 weeks (accelerated)",AH18,"")</f>
        <v/>
      </c>
      <c r="AK22" s="156" t="str">
        <f t="shared" si="11"/>
        <v/>
      </c>
      <c r="AL22" s="176"/>
      <c r="AM22" s="151"/>
      <c r="AN22" s="1"/>
      <c r="AO22" s="1"/>
    </row>
    <row r="23" spans="1:41" x14ac:dyDescent="0.25">
      <c r="A23" s="1"/>
      <c r="B23" s="1"/>
      <c r="C23" s="59">
        <f t="shared" si="0"/>
        <v>0</v>
      </c>
      <c r="D23" s="60" t="str">
        <f t="shared" si="6"/>
        <v/>
      </c>
      <c r="E23" s="50">
        <v>8</v>
      </c>
      <c r="F23" s="61" t="str">
        <f t="shared" si="1"/>
        <v>Week 8</v>
      </c>
      <c r="G23" s="15"/>
      <c r="H23" s="62" t="str">
        <f t="shared" si="9"/>
        <v/>
      </c>
      <c r="I23" s="156" t="str">
        <f t="shared" si="9"/>
        <v/>
      </c>
      <c r="J23" s="176"/>
      <c r="K23" s="151"/>
      <c r="L23" s="108">
        <f>IF(L22="",IF(O11=$D23,$E16,""),L22+1)</f>
        <v>8</v>
      </c>
      <c r="M23" s="61" t="str">
        <f t="shared" si="2"/>
        <v>Week 8</v>
      </c>
      <c r="N23" s="15"/>
      <c r="O23" s="62" t="str">
        <f t="shared" si="7"/>
        <v/>
      </c>
      <c r="P23" s="156" t="str">
        <f t="shared" si="7"/>
        <v/>
      </c>
      <c r="Q23" s="176"/>
      <c r="R23" s="174"/>
      <c r="S23" s="105">
        <f>IF(S22="",IF(V11=$D23,$E16,""),S22+1)</f>
        <v>8</v>
      </c>
      <c r="T23" s="61" t="str">
        <f t="shared" si="3"/>
        <v>Week 8</v>
      </c>
      <c r="U23" s="15"/>
      <c r="V23" s="62" t="str">
        <f t="shared" si="8"/>
        <v/>
      </c>
      <c r="W23" s="156" t="str">
        <f t="shared" si="8"/>
        <v/>
      </c>
      <c r="X23" s="176"/>
      <c r="Y23" s="151"/>
      <c r="Z23" s="105">
        <f>IF(Z22="",IF(AC11=$D23,$E16,""),Z22+1)</f>
        <v>8</v>
      </c>
      <c r="AA23" s="58" t="str">
        <f t="shared" si="4"/>
        <v>Week 8</v>
      </c>
      <c r="AB23" s="15"/>
      <c r="AC23" s="62" t="str">
        <f>IF($AC$10="4 weeks (accelerated)",AA19,"")</f>
        <v/>
      </c>
      <c r="AD23" s="156" t="str">
        <f t="shared" si="10"/>
        <v/>
      </c>
      <c r="AE23" s="176"/>
      <c r="AF23" s="151"/>
      <c r="AG23" s="123">
        <f>IF(AG22="",IF(AJ11=$D23,$E16,""),AG22+1)</f>
        <v>8</v>
      </c>
      <c r="AH23" s="107" t="str">
        <f t="shared" si="5"/>
        <v>Week 8</v>
      </c>
      <c r="AI23" s="15"/>
      <c r="AJ23" s="62" t="str">
        <f>IF($AJ$10="4 weeks (accelerated)",AH19,"")</f>
        <v/>
      </c>
      <c r="AK23" s="156" t="str">
        <f t="shared" si="11"/>
        <v/>
      </c>
      <c r="AL23" s="176"/>
      <c r="AM23" s="151"/>
      <c r="AN23" s="1"/>
      <c r="AO23" s="1"/>
    </row>
    <row r="24" spans="1:41" x14ac:dyDescent="0.25">
      <c r="A24" s="1"/>
      <c r="B24" s="1"/>
      <c r="C24" s="59">
        <f t="shared" si="0"/>
        <v>0</v>
      </c>
      <c r="D24" s="60" t="str">
        <f t="shared" si="6"/>
        <v/>
      </c>
      <c r="E24" s="50">
        <v>9</v>
      </c>
      <c r="F24" s="61" t="str">
        <f t="shared" si="1"/>
        <v>Week 9</v>
      </c>
      <c r="G24" s="15"/>
      <c r="H24" s="62" t="str">
        <f>IF($H$10="4 weeks (accelerated)",F20,IF($H$10="8 weeks",F16,""))</f>
        <v>Week 1</v>
      </c>
      <c r="I24" s="156">
        <f t="shared" ref="I24:I71" si="12">INDEX(E11:G62,MATCH(H24,F11:F62,0),3)</f>
        <v>0</v>
      </c>
      <c r="J24" s="176"/>
      <c r="K24" s="151"/>
      <c r="L24" s="108">
        <f>IF(L23="",IF(O11=$D24,$E16,""),L23+1)</f>
        <v>9</v>
      </c>
      <c r="M24" s="61" t="str">
        <f t="shared" si="2"/>
        <v>Week 9</v>
      </c>
      <c r="N24" s="15"/>
      <c r="O24" s="62" t="str">
        <f>IF($O$10="4 weeks (accelerated)",M20,IF($O$10="8 weeks",M16,""))</f>
        <v>Week 1</v>
      </c>
      <c r="P24" s="156">
        <f t="shared" ref="P24:P71" si="13">INDEX(L11:N62,MATCH(O24,M11:M62,0),3)</f>
        <v>0</v>
      </c>
      <c r="Q24" s="176"/>
      <c r="R24" s="174"/>
      <c r="S24" s="105">
        <f>IF(S23="",IF(V11=$D24,$E16,""),S23+1)</f>
        <v>9</v>
      </c>
      <c r="T24" s="61" t="str">
        <f t="shared" si="3"/>
        <v>Week 9</v>
      </c>
      <c r="U24" s="15"/>
      <c r="V24" s="62" t="str">
        <f>IF($V$10="4 weeks (accelerated)",T20,IF($V$10="8 weeks",T16,""))</f>
        <v>Week 1</v>
      </c>
      <c r="W24" s="156">
        <f>INDEX(S16:U67,MATCH(V24,T16:T67,0),3)</f>
        <v>0</v>
      </c>
      <c r="X24" s="176"/>
      <c r="Y24" s="151"/>
      <c r="Z24" s="105">
        <f>IF(Z23="",IF(AC11=$D24,$E16,""),Z23+1)</f>
        <v>9</v>
      </c>
      <c r="AA24" s="58" t="str">
        <f t="shared" si="4"/>
        <v>Week 9</v>
      </c>
      <c r="AB24" s="15"/>
      <c r="AC24" s="62" t="str">
        <f>IF($AC$10="4 weeks (accelerated)",AA20,IF($AC$10="8 weeks",AA16,""))</f>
        <v>Week 1</v>
      </c>
      <c r="AD24" s="156">
        <f>INDEX(Z16:AB67,MATCH(AC24,AA16:AA67,0),3)</f>
        <v>0</v>
      </c>
      <c r="AE24" s="176"/>
      <c r="AF24" s="151"/>
      <c r="AG24" s="123">
        <f>IF(AG23="",IF(AJ11=$D24,$E16,""),AG23+1)</f>
        <v>9</v>
      </c>
      <c r="AH24" s="107" t="str">
        <f t="shared" si="5"/>
        <v>Week 9</v>
      </c>
      <c r="AI24" s="15"/>
      <c r="AJ24" s="62" t="str">
        <f>IF($AJ$10="4 weeks (accelerated)",AH20,IF($AJ$10="8 weeks",AH16,""))</f>
        <v>Week 1</v>
      </c>
      <c r="AK24" s="156">
        <f t="shared" ref="AK24:AK27" si="14">INDEX(AG11:AI62,MATCH(AJ24,AH11:AH62,0),3)</f>
        <v>0</v>
      </c>
      <c r="AL24" s="176"/>
      <c r="AM24" s="151"/>
      <c r="AN24" s="1"/>
      <c r="AO24" s="1"/>
    </row>
    <row r="25" spans="1:41" x14ac:dyDescent="0.25">
      <c r="A25" s="1"/>
      <c r="B25" s="1"/>
      <c r="C25" s="59">
        <f t="shared" si="0"/>
        <v>0</v>
      </c>
      <c r="D25" s="60" t="str">
        <f t="shared" si="6"/>
        <v/>
      </c>
      <c r="E25" s="50">
        <v>10</v>
      </c>
      <c r="F25" s="61" t="str">
        <f t="shared" si="1"/>
        <v>Week 10</v>
      </c>
      <c r="G25" s="15"/>
      <c r="H25" s="62" t="str">
        <f t="shared" ref="H25:H78" si="15">IF($H$10="4 weeks (accelerated)",F21,IF($H$10="8 weeks",F17,""))</f>
        <v>Week 2</v>
      </c>
      <c r="I25" s="156">
        <f t="shared" si="12"/>
        <v>0</v>
      </c>
      <c r="J25" s="176"/>
      <c r="K25" s="151"/>
      <c r="L25" s="108">
        <f>IF(L24="",IF(O11=$D25,$E16,""),L24+1)</f>
        <v>10</v>
      </c>
      <c r="M25" s="61" t="str">
        <f t="shared" si="2"/>
        <v>Week 10</v>
      </c>
      <c r="N25" s="15"/>
      <c r="O25" s="62" t="str">
        <f t="shared" ref="O25:O72" si="16">IF($O$10="4 weeks (accelerated)",M21,IF($O$10="8 weeks",M17,""))</f>
        <v>Week 2</v>
      </c>
      <c r="P25" s="156">
        <f t="shared" si="13"/>
        <v>0</v>
      </c>
      <c r="Q25" s="176"/>
      <c r="R25" s="174"/>
      <c r="S25" s="105">
        <f>IF(S24="",IF(V11=$D25,$E16,""),S24+1)</f>
        <v>10</v>
      </c>
      <c r="T25" s="61" t="str">
        <f t="shared" si="3"/>
        <v>Week 10</v>
      </c>
      <c r="U25" s="15"/>
      <c r="V25" s="62" t="str">
        <f t="shared" ref="V25:V75" si="17">IF($V$10="4 weeks (accelerated)",T21,IF($V$10="8 weeks",T17,""))</f>
        <v>Week 2</v>
      </c>
      <c r="W25" s="156">
        <f t="shared" ref="W25:W27" si="18">INDEX(S12:U63,MATCH(V25,T12:T63,0),3)</f>
        <v>0</v>
      </c>
      <c r="X25" s="176"/>
      <c r="Y25" s="151"/>
      <c r="Z25" s="105">
        <f>IF(Z24="",IF(AC11=$D25,$E16,""),Z24+1)</f>
        <v>10</v>
      </c>
      <c r="AA25" s="58" t="str">
        <f t="shared" si="4"/>
        <v>Week 10</v>
      </c>
      <c r="AB25" s="15"/>
      <c r="AC25" s="62" t="str">
        <f t="shared" ref="AC25:AC80" si="19">IF($AC$10="4 weeks (accelerated)",AA21,IF($AC$10="8 weeks",AA17,""))</f>
        <v>Week 2</v>
      </c>
      <c r="AD25" s="156">
        <f t="shared" ref="AD25:AD71" si="20">INDEX(Z17:AB68,MATCH(AC25,AA17:AA68,0),3)</f>
        <v>0</v>
      </c>
      <c r="AE25" s="176"/>
      <c r="AF25" s="151"/>
      <c r="AG25" s="123">
        <f>IF(AG24="",IF(AJ11=$D25,$E16,""),AG24+1)</f>
        <v>10</v>
      </c>
      <c r="AH25" s="107" t="str">
        <f t="shared" si="5"/>
        <v>Week 10</v>
      </c>
      <c r="AI25" s="15"/>
      <c r="AJ25" s="62" t="str">
        <f t="shared" ref="AJ25:AJ78" si="21">IF($AJ$10="4 weeks (accelerated)",AH21,IF($AJ$10="8 weeks",AH17,""))</f>
        <v>Week 2</v>
      </c>
      <c r="AK25" s="156">
        <f t="shared" si="14"/>
        <v>0</v>
      </c>
      <c r="AL25" s="176"/>
      <c r="AM25" s="151"/>
      <c r="AN25" s="1"/>
      <c r="AO25" s="1"/>
    </row>
    <row r="26" spans="1:41" x14ac:dyDescent="0.25">
      <c r="A26" s="1"/>
      <c r="B26" s="1"/>
      <c r="C26" s="59">
        <f t="shared" si="0"/>
        <v>0</v>
      </c>
      <c r="D26" s="60" t="str">
        <f t="shared" si="6"/>
        <v/>
      </c>
      <c r="E26" s="50">
        <v>11</v>
      </c>
      <c r="F26" s="61" t="str">
        <f t="shared" si="1"/>
        <v>Week 11</v>
      </c>
      <c r="G26" s="15"/>
      <c r="H26" s="62" t="str">
        <f t="shared" si="15"/>
        <v>Week 3</v>
      </c>
      <c r="I26" s="156">
        <f t="shared" si="12"/>
        <v>0</v>
      </c>
      <c r="J26" s="176"/>
      <c r="K26" s="151"/>
      <c r="L26" s="108">
        <f>IF(L25="",IF(O11=$D26,$E16,""),L25+1)</f>
        <v>11</v>
      </c>
      <c r="M26" s="61" t="str">
        <f t="shared" si="2"/>
        <v>Week 11</v>
      </c>
      <c r="N26" s="15"/>
      <c r="O26" s="62" t="str">
        <f t="shared" si="16"/>
        <v>Week 3</v>
      </c>
      <c r="P26" s="156">
        <f t="shared" si="13"/>
        <v>0</v>
      </c>
      <c r="Q26" s="176"/>
      <c r="R26" s="174"/>
      <c r="S26" s="105">
        <f>IF(S25="",IF(V11=$D26,$E16,""),S25+1)</f>
        <v>11</v>
      </c>
      <c r="T26" s="61" t="str">
        <f t="shared" si="3"/>
        <v>Week 11</v>
      </c>
      <c r="U26" s="15"/>
      <c r="V26" s="62" t="str">
        <f t="shared" si="17"/>
        <v>Week 3</v>
      </c>
      <c r="W26" s="156">
        <f t="shared" si="18"/>
        <v>0</v>
      </c>
      <c r="X26" s="176"/>
      <c r="Y26" s="151"/>
      <c r="Z26" s="105">
        <f>IF(Z25="",IF(AC11=$D26,$E16,""),Z25+1)</f>
        <v>11</v>
      </c>
      <c r="AA26" s="58" t="str">
        <f t="shared" si="4"/>
        <v>Week 11</v>
      </c>
      <c r="AB26" s="15"/>
      <c r="AC26" s="62" t="str">
        <f t="shared" si="19"/>
        <v>Week 3</v>
      </c>
      <c r="AD26" s="156">
        <f t="shared" si="20"/>
        <v>0</v>
      </c>
      <c r="AE26" s="176"/>
      <c r="AF26" s="151"/>
      <c r="AG26" s="123">
        <f>IF(AG25="",IF(AJ11=$D26,$E16,""),AG25+1)</f>
        <v>11</v>
      </c>
      <c r="AH26" s="107" t="str">
        <f t="shared" si="5"/>
        <v>Week 11</v>
      </c>
      <c r="AI26" s="15"/>
      <c r="AJ26" s="62" t="str">
        <f t="shared" si="21"/>
        <v>Week 3</v>
      </c>
      <c r="AK26" s="156">
        <f t="shared" si="14"/>
        <v>0</v>
      </c>
      <c r="AL26" s="176"/>
      <c r="AM26" s="151"/>
      <c r="AN26" s="1"/>
      <c r="AO26" s="1"/>
    </row>
    <row r="27" spans="1:41" x14ac:dyDescent="0.25">
      <c r="A27" s="1"/>
      <c r="B27" s="1"/>
      <c r="C27" s="59">
        <f t="shared" si="0"/>
        <v>0</v>
      </c>
      <c r="D27" s="60" t="str">
        <f t="shared" si="6"/>
        <v/>
      </c>
      <c r="E27" s="50">
        <v>12</v>
      </c>
      <c r="F27" s="61" t="str">
        <f t="shared" si="1"/>
        <v>Week 12</v>
      </c>
      <c r="G27" s="15"/>
      <c r="H27" s="62" t="str">
        <f t="shared" si="15"/>
        <v>Week 4</v>
      </c>
      <c r="I27" s="156">
        <f t="shared" si="12"/>
        <v>0</v>
      </c>
      <c r="J27" s="176"/>
      <c r="K27" s="151"/>
      <c r="L27" s="108">
        <f>IF(L26="",IF(O11=$D27,$E16,""),L26+1)</f>
        <v>12</v>
      </c>
      <c r="M27" s="61" t="str">
        <f t="shared" si="2"/>
        <v>Week 12</v>
      </c>
      <c r="N27" s="15"/>
      <c r="O27" s="62" t="str">
        <f t="shared" si="16"/>
        <v>Week 4</v>
      </c>
      <c r="P27" s="156">
        <f t="shared" si="13"/>
        <v>0</v>
      </c>
      <c r="Q27" s="176"/>
      <c r="R27" s="174"/>
      <c r="S27" s="105">
        <f>IF(S26="",IF(V11=$D27,$E16,""),S26+1)</f>
        <v>12</v>
      </c>
      <c r="T27" s="61" t="str">
        <f t="shared" si="3"/>
        <v>Week 12</v>
      </c>
      <c r="U27" s="15"/>
      <c r="V27" s="62" t="str">
        <f t="shared" si="17"/>
        <v>Week 4</v>
      </c>
      <c r="W27" s="156">
        <f t="shared" si="18"/>
        <v>0</v>
      </c>
      <c r="X27" s="176"/>
      <c r="Y27" s="151"/>
      <c r="Z27" s="105">
        <f>IF(Z26="",IF(AC11=$D27,$E16,""),Z26+1)</f>
        <v>12</v>
      </c>
      <c r="AA27" s="58" t="str">
        <f t="shared" si="4"/>
        <v>Week 12</v>
      </c>
      <c r="AB27" s="15"/>
      <c r="AC27" s="62" t="str">
        <f t="shared" si="19"/>
        <v>Week 4</v>
      </c>
      <c r="AD27" s="156">
        <f t="shared" si="20"/>
        <v>0</v>
      </c>
      <c r="AE27" s="176"/>
      <c r="AF27" s="151"/>
      <c r="AG27" s="123">
        <f>IF(AG26="",IF(AJ11=$D27,$E16,""),AG26+1)</f>
        <v>12</v>
      </c>
      <c r="AH27" s="107" t="str">
        <f t="shared" si="5"/>
        <v>Week 12</v>
      </c>
      <c r="AI27" s="15"/>
      <c r="AJ27" s="62" t="str">
        <f t="shared" si="21"/>
        <v>Week 4</v>
      </c>
      <c r="AK27" s="156">
        <f t="shared" si="14"/>
        <v>0</v>
      </c>
      <c r="AL27" s="176"/>
      <c r="AM27" s="151"/>
      <c r="AN27" s="1"/>
      <c r="AO27" s="1"/>
    </row>
    <row r="28" spans="1:41" x14ac:dyDescent="0.25">
      <c r="A28" s="1"/>
      <c r="B28" s="1"/>
      <c r="C28" s="59">
        <f t="shared" si="0"/>
        <v>0</v>
      </c>
      <c r="D28" s="60" t="str">
        <f t="shared" si="6"/>
        <v/>
      </c>
      <c r="E28" s="50">
        <v>13</v>
      </c>
      <c r="F28" s="61" t="str">
        <f t="shared" si="1"/>
        <v>Week 13</v>
      </c>
      <c r="G28" s="15"/>
      <c r="H28" s="62" t="str">
        <f t="shared" si="15"/>
        <v>Week 5</v>
      </c>
      <c r="I28" s="156">
        <f t="shared" si="12"/>
        <v>0</v>
      </c>
      <c r="J28" s="176"/>
      <c r="K28" s="151"/>
      <c r="L28" s="108">
        <f>IF(L27="",IF(O11=$D28,$E16,""),L27+1)</f>
        <v>13</v>
      </c>
      <c r="M28" s="61" t="str">
        <f t="shared" si="2"/>
        <v>Week 13</v>
      </c>
      <c r="N28" s="15"/>
      <c r="O28" s="62" t="str">
        <f t="shared" si="16"/>
        <v>Week 5</v>
      </c>
      <c r="P28" s="156">
        <f t="shared" si="13"/>
        <v>0</v>
      </c>
      <c r="Q28" s="176"/>
      <c r="R28" s="174"/>
      <c r="S28" s="105">
        <f>IF(S27="",IF(V11=$D28,$E16,""),S27+1)</f>
        <v>13</v>
      </c>
      <c r="T28" s="61" t="str">
        <f t="shared" si="3"/>
        <v>Week 13</v>
      </c>
      <c r="U28" s="15"/>
      <c r="V28" s="62" t="str">
        <f t="shared" si="17"/>
        <v>Week 5</v>
      </c>
      <c r="W28" s="156">
        <f>INDEX(S15:U66,MATCH(V28,T15:T66,0),3)</f>
        <v>0</v>
      </c>
      <c r="X28" s="176"/>
      <c r="Y28" s="151"/>
      <c r="Z28" s="105">
        <f>IF(Z27="",IF(AC11=$D28,$E16,""),Z27+1)</f>
        <v>13</v>
      </c>
      <c r="AA28" s="58" t="str">
        <f t="shared" si="4"/>
        <v>Week 13</v>
      </c>
      <c r="AB28" s="15"/>
      <c r="AC28" s="62" t="str">
        <f t="shared" si="19"/>
        <v>Week 5</v>
      </c>
      <c r="AD28" s="156">
        <f t="shared" si="20"/>
        <v>0</v>
      </c>
      <c r="AE28" s="176"/>
      <c r="AF28" s="151"/>
      <c r="AG28" s="123">
        <f>IF(AG27="",IF(AJ11=$D28,$E16,""),AG27+1)</f>
        <v>13</v>
      </c>
      <c r="AH28" s="107" t="str">
        <f t="shared" si="5"/>
        <v>Week 13</v>
      </c>
      <c r="AI28" s="15"/>
      <c r="AJ28" s="62" t="str">
        <f t="shared" si="21"/>
        <v>Week 5</v>
      </c>
      <c r="AK28" s="156">
        <f>INDEX(AG15:AI66,MATCH(AJ28,AH15:AH66,0),3)</f>
        <v>0</v>
      </c>
      <c r="AL28" s="176"/>
      <c r="AM28" s="151"/>
      <c r="AN28" s="1"/>
      <c r="AO28" s="1"/>
    </row>
    <row r="29" spans="1:41" x14ac:dyDescent="0.25">
      <c r="A29" s="1"/>
      <c r="B29" s="1"/>
      <c r="C29" s="59">
        <f t="shared" si="0"/>
        <v>0</v>
      </c>
      <c r="D29" s="60" t="str">
        <f t="shared" si="6"/>
        <v/>
      </c>
      <c r="E29" s="50">
        <v>14</v>
      </c>
      <c r="F29" s="61" t="str">
        <f t="shared" si="1"/>
        <v>Week 14</v>
      </c>
      <c r="G29" s="15"/>
      <c r="H29" s="62" t="str">
        <f t="shared" si="15"/>
        <v>Week 6</v>
      </c>
      <c r="I29" s="156">
        <f t="shared" si="12"/>
        <v>0</v>
      </c>
      <c r="J29" s="176"/>
      <c r="K29" s="151"/>
      <c r="L29" s="108">
        <f>IF(L28="",IF(O11=$D29,$E16,""),L28+1)</f>
        <v>14</v>
      </c>
      <c r="M29" s="107" t="str">
        <f t="shared" si="2"/>
        <v>Week 14</v>
      </c>
      <c r="N29" s="15"/>
      <c r="O29" s="62" t="str">
        <f t="shared" si="16"/>
        <v>Week 6</v>
      </c>
      <c r="P29" s="156">
        <f t="shared" si="13"/>
        <v>0</v>
      </c>
      <c r="Q29" s="176"/>
      <c r="R29" s="174"/>
      <c r="S29" s="105">
        <f>IF(S28="",IF(V11=$D29,$E16,""),S28+1)</f>
        <v>14</v>
      </c>
      <c r="T29" s="107" t="str">
        <f t="shared" si="3"/>
        <v>Week 14</v>
      </c>
      <c r="U29" s="15"/>
      <c r="V29" s="62" t="str">
        <f t="shared" si="17"/>
        <v>Week 6</v>
      </c>
      <c r="W29" s="156">
        <f>INDEX(S16:U67,MATCH(V29,T16:T67,0),3)</f>
        <v>0</v>
      </c>
      <c r="X29" s="176"/>
      <c r="Y29" s="151"/>
      <c r="Z29" s="105">
        <f>IF(Z28="",IF(AC11=$D29,$E16,""),Z28+1)</f>
        <v>14</v>
      </c>
      <c r="AA29" s="58" t="str">
        <f t="shared" si="4"/>
        <v>Week 14</v>
      </c>
      <c r="AB29" s="15"/>
      <c r="AC29" s="62" t="str">
        <f t="shared" si="19"/>
        <v>Week 6</v>
      </c>
      <c r="AD29" s="156">
        <f t="shared" si="20"/>
        <v>0</v>
      </c>
      <c r="AE29" s="176"/>
      <c r="AF29" s="151"/>
      <c r="AG29" s="123">
        <f>IF(AG28="",IF(AJ11=$D29,$E16,""),AG28+1)</f>
        <v>14</v>
      </c>
      <c r="AH29" s="107" t="str">
        <f t="shared" si="5"/>
        <v>Week 14</v>
      </c>
      <c r="AI29" s="15"/>
      <c r="AJ29" s="62" t="str">
        <f t="shared" si="21"/>
        <v>Week 6</v>
      </c>
      <c r="AK29" s="156">
        <f>INDEX(AG16:AI67,MATCH(AJ29,AH16:AH67,0),3)</f>
        <v>0</v>
      </c>
      <c r="AL29" s="176"/>
      <c r="AM29" s="151"/>
      <c r="AN29" s="1"/>
      <c r="AO29" s="1"/>
    </row>
    <row r="30" spans="1:41" x14ac:dyDescent="0.25">
      <c r="A30" s="1"/>
      <c r="B30" s="1"/>
      <c r="C30" s="59">
        <f t="shared" si="0"/>
        <v>0</v>
      </c>
      <c r="D30" s="60" t="str">
        <f t="shared" si="6"/>
        <v/>
      </c>
      <c r="E30" s="50">
        <v>15</v>
      </c>
      <c r="F30" s="61" t="str">
        <f t="shared" si="1"/>
        <v>Week 15</v>
      </c>
      <c r="G30" s="15"/>
      <c r="H30" s="62" t="str">
        <f t="shared" si="15"/>
        <v>Week 7</v>
      </c>
      <c r="I30" s="156">
        <f t="shared" si="12"/>
        <v>0</v>
      </c>
      <c r="J30" s="176"/>
      <c r="K30" s="151"/>
      <c r="L30" s="108">
        <f>IF(L29="",IF(O11=$D30,$E16,""),L29+1)</f>
        <v>15</v>
      </c>
      <c r="M30" s="107" t="str">
        <f>IF(L30="","",$L$1&amp;L30)</f>
        <v>Week 15</v>
      </c>
      <c r="N30" s="15"/>
      <c r="O30" s="62" t="str">
        <f t="shared" si="16"/>
        <v>Week 7</v>
      </c>
      <c r="P30" s="156">
        <f t="shared" si="13"/>
        <v>0</v>
      </c>
      <c r="Q30" s="176"/>
      <c r="R30" s="174"/>
      <c r="S30" s="105">
        <f>IF(S29="",IF(V11=$D30,$E16,""),S29+1)</f>
        <v>15</v>
      </c>
      <c r="T30" s="107" t="str">
        <f>IF(S30="","",$L$1&amp;S30)</f>
        <v>Week 15</v>
      </c>
      <c r="U30" s="15"/>
      <c r="V30" s="62" t="str">
        <f t="shared" si="17"/>
        <v>Week 7</v>
      </c>
      <c r="W30" s="156">
        <f t="shared" ref="W30:W71" si="22">INDEX(S17:U68,MATCH(V30,T17:T68,0),3)</f>
        <v>0</v>
      </c>
      <c r="X30" s="176"/>
      <c r="Y30" s="151"/>
      <c r="Z30" s="105">
        <f>IF(Z29="",IF(AC11=$D30,$E16,""),Z29+1)</f>
        <v>15</v>
      </c>
      <c r="AA30" s="58" t="str">
        <f t="shared" si="4"/>
        <v>Week 15</v>
      </c>
      <c r="AB30" s="15"/>
      <c r="AC30" s="62" t="str">
        <f t="shared" si="19"/>
        <v>Week 7</v>
      </c>
      <c r="AD30" s="156">
        <f t="shared" si="20"/>
        <v>0</v>
      </c>
      <c r="AE30" s="176"/>
      <c r="AF30" s="151"/>
      <c r="AG30" s="123">
        <f>IF(AG29="",IF(AJ11=$D30,$E16,""),AG29+1)</f>
        <v>15</v>
      </c>
      <c r="AH30" s="107" t="str">
        <f t="shared" si="5"/>
        <v>Week 15</v>
      </c>
      <c r="AI30" s="15"/>
      <c r="AJ30" s="62" t="str">
        <f t="shared" si="21"/>
        <v>Week 7</v>
      </c>
      <c r="AK30" s="156">
        <f t="shared" ref="AK30:AK71" si="23">INDEX(AG17:AI68,MATCH(AJ30,AH17:AH68,0),3)</f>
        <v>0</v>
      </c>
      <c r="AL30" s="176"/>
      <c r="AM30" s="151"/>
      <c r="AN30" s="1"/>
      <c r="AO30" s="1"/>
    </row>
    <row r="31" spans="1:41" x14ac:dyDescent="0.25">
      <c r="A31" s="1"/>
      <c r="B31" s="1"/>
      <c r="C31" s="59">
        <f t="shared" si="0"/>
        <v>0</v>
      </c>
      <c r="D31" s="60" t="str">
        <f t="shared" si="6"/>
        <v/>
      </c>
      <c r="E31" s="50">
        <v>16</v>
      </c>
      <c r="F31" s="61" t="str">
        <f t="shared" si="1"/>
        <v>Week 16</v>
      </c>
      <c r="G31" s="15"/>
      <c r="H31" s="62" t="str">
        <f t="shared" si="15"/>
        <v>Week 8</v>
      </c>
      <c r="I31" s="156">
        <f t="shared" si="12"/>
        <v>0</v>
      </c>
      <c r="J31" s="176"/>
      <c r="K31" s="151"/>
      <c r="L31" s="108">
        <f>IF(L30="",IF(O11=$D31,$E16,""),L30+1)</f>
        <v>16</v>
      </c>
      <c r="M31" s="107" t="str">
        <f t="shared" si="2"/>
        <v>Week 16</v>
      </c>
      <c r="N31" s="15"/>
      <c r="O31" s="62" t="str">
        <f t="shared" si="16"/>
        <v>Week 8</v>
      </c>
      <c r="P31" s="156">
        <f t="shared" si="13"/>
        <v>0</v>
      </c>
      <c r="Q31" s="176"/>
      <c r="R31" s="174"/>
      <c r="S31" s="105">
        <f>IF(S30="",IF(V11=$D31,$E16,""),S30+1)</f>
        <v>16</v>
      </c>
      <c r="T31" s="107" t="str">
        <f t="shared" si="3"/>
        <v>Week 16</v>
      </c>
      <c r="U31" s="15"/>
      <c r="V31" s="62" t="str">
        <f t="shared" si="17"/>
        <v>Week 8</v>
      </c>
      <c r="W31" s="156">
        <f t="shared" si="22"/>
        <v>0</v>
      </c>
      <c r="X31" s="176"/>
      <c r="Y31" s="151"/>
      <c r="Z31" s="105">
        <f>IF(Z30="",IF(AC11=$D31,$E16,""),Z30+1)</f>
        <v>16</v>
      </c>
      <c r="AA31" s="58" t="str">
        <f t="shared" si="4"/>
        <v>Week 16</v>
      </c>
      <c r="AB31" s="15"/>
      <c r="AC31" s="62" t="str">
        <f t="shared" si="19"/>
        <v>Week 8</v>
      </c>
      <c r="AD31" s="156">
        <f t="shared" si="20"/>
        <v>0</v>
      </c>
      <c r="AE31" s="176"/>
      <c r="AF31" s="151"/>
      <c r="AG31" s="123">
        <f>IF(AG30="",IF(AJ11=$D31,$E16,""),AG30+1)</f>
        <v>16</v>
      </c>
      <c r="AH31" s="107" t="str">
        <f t="shared" si="5"/>
        <v>Week 16</v>
      </c>
      <c r="AI31" s="15"/>
      <c r="AJ31" s="62" t="str">
        <f t="shared" si="21"/>
        <v>Week 8</v>
      </c>
      <c r="AK31" s="156">
        <f t="shared" si="23"/>
        <v>0</v>
      </c>
      <c r="AL31" s="176"/>
      <c r="AM31" s="151"/>
      <c r="AN31" s="1"/>
      <c r="AO31" s="1"/>
    </row>
    <row r="32" spans="1:41" x14ac:dyDescent="0.25">
      <c r="A32" s="1"/>
      <c r="B32" s="1"/>
      <c r="C32" s="59">
        <f t="shared" si="0"/>
        <v>0</v>
      </c>
      <c r="D32" s="60" t="str">
        <f t="shared" si="6"/>
        <v/>
      </c>
      <c r="E32" s="50">
        <v>17</v>
      </c>
      <c r="F32" s="61" t="str">
        <f t="shared" si="1"/>
        <v>Week 17</v>
      </c>
      <c r="G32" s="15"/>
      <c r="H32" s="62" t="str">
        <f t="shared" si="15"/>
        <v>Week 9</v>
      </c>
      <c r="I32" s="156">
        <f t="shared" si="12"/>
        <v>0</v>
      </c>
      <c r="J32" s="176"/>
      <c r="K32" s="151"/>
      <c r="L32" s="108">
        <f>IF(L31="",IF(O11=$D32,$E16,""),L31+1)</f>
        <v>17</v>
      </c>
      <c r="M32" s="107" t="str">
        <f t="shared" si="2"/>
        <v>Week 17</v>
      </c>
      <c r="N32" s="15"/>
      <c r="O32" s="62" t="str">
        <f t="shared" si="16"/>
        <v>Week 9</v>
      </c>
      <c r="P32" s="156">
        <f t="shared" si="13"/>
        <v>0</v>
      </c>
      <c r="Q32" s="176"/>
      <c r="R32" s="174"/>
      <c r="S32" s="105">
        <f>IF(S31="",IF(V11=$D32,$E16,""),S31+1)</f>
        <v>17</v>
      </c>
      <c r="T32" s="107" t="str">
        <f t="shared" si="3"/>
        <v>Week 17</v>
      </c>
      <c r="U32" s="15"/>
      <c r="V32" s="62" t="str">
        <f t="shared" si="17"/>
        <v>Week 9</v>
      </c>
      <c r="W32" s="156">
        <f t="shared" si="22"/>
        <v>0</v>
      </c>
      <c r="X32" s="176"/>
      <c r="Y32" s="151"/>
      <c r="Z32" s="105">
        <f>IF(Z31="",IF(AC11=$D32,$E16,""),Z31+1)</f>
        <v>17</v>
      </c>
      <c r="AA32" s="58" t="str">
        <f t="shared" si="4"/>
        <v>Week 17</v>
      </c>
      <c r="AB32" s="15"/>
      <c r="AC32" s="62" t="str">
        <f t="shared" si="19"/>
        <v>Week 9</v>
      </c>
      <c r="AD32" s="156">
        <f t="shared" si="20"/>
        <v>0</v>
      </c>
      <c r="AE32" s="176"/>
      <c r="AF32" s="151"/>
      <c r="AG32" s="123">
        <f>IF(AG31="",IF(AJ11=$D32,$E16,""),AG31+1)</f>
        <v>17</v>
      </c>
      <c r="AH32" s="107" t="str">
        <f t="shared" si="5"/>
        <v>Week 17</v>
      </c>
      <c r="AI32" s="15"/>
      <c r="AJ32" s="62" t="str">
        <f t="shared" si="21"/>
        <v>Week 9</v>
      </c>
      <c r="AK32" s="156">
        <f t="shared" si="23"/>
        <v>0</v>
      </c>
      <c r="AL32" s="176"/>
      <c r="AM32" s="151"/>
      <c r="AN32" s="1"/>
      <c r="AO32" s="1"/>
    </row>
    <row r="33" spans="1:41" x14ac:dyDescent="0.25">
      <c r="A33" s="1"/>
      <c r="B33" s="1"/>
      <c r="C33" s="59">
        <f t="shared" si="0"/>
        <v>0</v>
      </c>
      <c r="D33" s="60" t="str">
        <f t="shared" si="6"/>
        <v/>
      </c>
      <c r="E33" s="50">
        <v>18</v>
      </c>
      <c r="F33" s="61" t="str">
        <f t="shared" si="1"/>
        <v>Week 18</v>
      </c>
      <c r="G33" s="15"/>
      <c r="H33" s="62" t="str">
        <f t="shared" si="15"/>
        <v>Week 10</v>
      </c>
      <c r="I33" s="156">
        <f t="shared" si="12"/>
        <v>0</v>
      </c>
      <c r="J33" s="176"/>
      <c r="K33" s="151"/>
      <c r="L33" s="108">
        <f>IF(L32="",IF(O11=$D33,$E16,""),L32+1)</f>
        <v>18</v>
      </c>
      <c r="M33" s="107" t="str">
        <f t="shared" si="2"/>
        <v>Week 18</v>
      </c>
      <c r="N33" s="15"/>
      <c r="O33" s="62" t="str">
        <f t="shared" si="16"/>
        <v>Week 10</v>
      </c>
      <c r="P33" s="156">
        <f t="shared" si="13"/>
        <v>0</v>
      </c>
      <c r="Q33" s="176"/>
      <c r="R33" s="174"/>
      <c r="S33" s="105">
        <f>IF(S32="",IF(V11=$D33,$E16,""),S32+1)</f>
        <v>18</v>
      </c>
      <c r="T33" s="107" t="str">
        <f t="shared" si="3"/>
        <v>Week 18</v>
      </c>
      <c r="U33" s="15"/>
      <c r="V33" s="62" t="str">
        <f t="shared" si="17"/>
        <v>Week 10</v>
      </c>
      <c r="W33" s="156">
        <f t="shared" si="22"/>
        <v>0</v>
      </c>
      <c r="X33" s="176"/>
      <c r="Y33" s="151"/>
      <c r="Z33" s="105">
        <f>IF(Z32="",IF(AC11=$D33,$E16,""),Z32+1)</f>
        <v>18</v>
      </c>
      <c r="AA33" s="58" t="str">
        <f t="shared" si="4"/>
        <v>Week 18</v>
      </c>
      <c r="AB33" s="15"/>
      <c r="AC33" s="62" t="str">
        <f t="shared" si="19"/>
        <v>Week 10</v>
      </c>
      <c r="AD33" s="156">
        <f t="shared" si="20"/>
        <v>0</v>
      </c>
      <c r="AE33" s="176"/>
      <c r="AF33" s="151"/>
      <c r="AG33" s="123">
        <f>IF(AG32="",IF(AJ11=$D33,$E16,""),AG32+1)</f>
        <v>18</v>
      </c>
      <c r="AH33" s="107" t="str">
        <f t="shared" si="5"/>
        <v>Week 18</v>
      </c>
      <c r="AI33" s="15"/>
      <c r="AJ33" s="62" t="str">
        <f t="shared" si="21"/>
        <v>Week 10</v>
      </c>
      <c r="AK33" s="156">
        <f t="shared" si="23"/>
        <v>0</v>
      </c>
      <c r="AL33" s="176"/>
      <c r="AM33" s="151"/>
      <c r="AN33" s="1"/>
      <c r="AO33" s="1"/>
    </row>
    <row r="34" spans="1:41" x14ac:dyDescent="0.25">
      <c r="A34" s="1"/>
      <c r="B34" s="1"/>
      <c r="C34" s="59">
        <f t="shared" si="0"/>
        <v>0</v>
      </c>
      <c r="D34" s="60" t="str">
        <f t="shared" si="6"/>
        <v/>
      </c>
      <c r="E34" s="50">
        <v>19</v>
      </c>
      <c r="F34" s="61" t="str">
        <f t="shared" si="1"/>
        <v>Week 19</v>
      </c>
      <c r="G34" s="15"/>
      <c r="H34" s="62" t="str">
        <f t="shared" si="15"/>
        <v>Week 11</v>
      </c>
      <c r="I34" s="156">
        <f t="shared" si="12"/>
        <v>0</v>
      </c>
      <c r="J34" s="176"/>
      <c r="K34" s="151"/>
      <c r="L34" s="108">
        <f>IF(L33="",IF(O11=$D34,$E16,""),L33+1)</f>
        <v>19</v>
      </c>
      <c r="M34" s="107" t="str">
        <f t="shared" si="2"/>
        <v>Week 19</v>
      </c>
      <c r="N34" s="15"/>
      <c r="O34" s="62" t="str">
        <f t="shared" si="16"/>
        <v>Week 11</v>
      </c>
      <c r="P34" s="156">
        <f t="shared" si="13"/>
        <v>0</v>
      </c>
      <c r="Q34" s="176"/>
      <c r="R34" s="174"/>
      <c r="S34" s="105">
        <f>IF(S33="",IF(V11=$D34,$E16,""),S33+1)</f>
        <v>19</v>
      </c>
      <c r="T34" s="107" t="str">
        <f t="shared" si="3"/>
        <v>Week 19</v>
      </c>
      <c r="U34" s="15"/>
      <c r="V34" s="62" t="str">
        <f t="shared" si="17"/>
        <v>Week 11</v>
      </c>
      <c r="W34" s="156">
        <f t="shared" si="22"/>
        <v>0</v>
      </c>
      <c r="X34" s="176"/>
      <c r="Y34" s="151"/>
      <c r="Z34" s="105">
        <f>IF(Z33="",IF(AC11=$D34,$E16,""),Z33+1)</f>
        <v>19</v>
      </c>
      <c r="AA34" s="58" t="str">
        <f t="shared" si="4"/>
        <v>Week 19</v>
      </c>
      <c r="AB34" s="15"/>
      <c r="AC34" s="62" t="str">
        <f t="shared" si="19"/>
        <v>Week 11</v>
      </c>
      <c r="AD34" s="156">
        <f t="shared" si="20"/>
        <v>0</v>
      </c>
      <c r="AE34" s="176"/>
      <c r="AF34" s="151"/>
      <c r="AG34" s="123">
        <f>IF(AG33="",IF(AJ11=$D34,$E16,""),AG33+1)</f>
        <v>19</v>
      </c>
      <c r="AH34" s="107" t="str">
        <f t="shared" si="5"/>
        <v>Week 19</v>
      </c>
      <c r="AI34" s="15"/>
      <c r="AJ34" s="62" t="str">
        <f t="shared" si="21"/>
        <v>Week 11</v>
      </c>
      <c r="AK34" s="156">
        <f t="shared" si="23"/>
        <v>0</v>
      </c>
      <c r="AL34" s="176"/>
      <c r="AM34" s="151"/>
      <c r="AN34" s="1"/>
      <c r="AO34" s="1"/>
    </row>
    <row r="35" spans="1:41" x14ac:dyDescent="0.25">
      <c r="A35" s="1"/>
      <c r="B35" s="1"/>
      <c r="C35" s="59">
        <f t="shared" si="0"/>
        <v>0</v>
      </c>
      <c r="D35" s="60" t="str">
        <f t="shared" si="6"/>
        <v/>
      </c>
      <c r="E35" s="50">
        <v>20</v>
      </c>
      <c r="F35" s="61" t="str">
        <f t="shared" si="1"/>
        <v>Week 20</v>
      </c>
      <c r="G35" s="15"/>
      <c r="H35" s="62" t="str">
        <f t="shared" si="15"/>
        <v>Week 12</v>
      </c>
      <c r="I35" s="156">
        <f t="shared" si="12"/>
        <v>0</v>
      </c>
      <c r="J35" s="176"/>
      <c r="K35" s="151"/>
      <c r="L35" s="108">
        <f>IF(L34="",IF(O11=$D35,$E16,""),L34+1)</f>
        <v>20</v>
      </c>
      <c r="M35" s="107" t="str">
        <f t="shared" si="2"/>
        <v>Week 20</v>
      </c>
      <c r="N35" s="15"/>
      <c r="O35" s="62" t="str">
        <f t="shared" si="16"/>
        <v>Week 12</v>
      </c>
      <c r="P35" s="156">
        <f t="shared" si="13"/>
        <v>0</v>
      </c>
      <c r="Q35" s="176"/>
      <c r="R35" s="174"/>
      <c r="S35" s="105">
        <f>IF(S34="",IF(V11=$D35,$E16,""),S34+1)</f>
        <v>20</v>
      </c>
      <c r="T35" s="107" t="str">
        <f t="shared" si="3"/>
        <v>Week 20</v>
      </c>
      <c r="U35" s="15"/>
      <c r="V35" s="62" t="str">
        <f t="shared" si="17"/>
        <v>Week 12</v>
      </c>
      <c r="W35" s="156">
        <f t="shared" si="22"/>
        <v>0</v>
      </c>
      <c r="X35" s="176"/>
      <c r="Y35" s="151"/>
      <c r="Z35" s="105">
        <f>IF(Z34="",IF(AC11=$D35,$E16,""),Z34+1)</f>
        <v>20</v>
      </c>
      <c r="AA35" s="58" t="str">
        <f t="shared" si="4"/>
        <v>Week 20</v>
      </c>
      <c r="AB35" s="15"/>
      <c r="AC35" s="62" t="str">
        <f t="shared" si="19"/>
        <v>Week 12</v>
      </c>
      <c r="AD35" s="156">
        <f t="shared" si="20"/>
        <v>0</v>
      </c>
      <c r="AE35" s="176"/>
      <c r="AF35" s="151"/>
      <c r="AG35" s="123">
        <f>IF(AG34="",IF(AJ11=$D35,$E16,""),AG34+1)</f>
        <v>20</v>
      </c>
      <c r="AH35" s="107" t="str">
        <f t="shared" si="5"/>
        <v>Week 20</v>
      </c>
      <c r="AI35" s="15"/>
      <c r="AJ35" s="62" t="str">
        <f t="shared" si="21"/>
        <v>Week 12</v>
      </c>
      <c r="AK35" s="156">
        <f t="shared" si="23"/>
        <v>0</v>
      </c>
      <c r="AL35" s="176"/>
      <c r="AM35" s="151"/>
      <c r="AN35" s="1"/>
      <c r="AO35" s="1"/>
    </row>
    <row r="36" spans="1:41" x14ac:dyDescent="0.25">
      <c r="A36" s="1"/>
      <c r="B36" s="1"/>
      <c r="C36" s="59">
        <f t="shared" si="0"/>
        <v>0</v>
      </c>
      <c r="D36" s="60" t="str">
        <f t="shared" si="6"/>
        <v/>
      </c>
      <c r="E36" s="50">
        <v>21</v>
      </c>
      <c r="F36" s="61" t="str">
        <f t="shared" si="1"/>
        <v>Week 21</v>
      </c>
      <c r="G36" s="15"/>
      <c r="H36" s="62" t="str">
        <f t="shared" si="15"/>
        <v>Week 13</v>
      </c>
      <c r="I36" s="156">
        <f t="shared" si="12"/>
        <v>0</v>
      </c>
      <c r="J36" s="176"/>
      <c r="K36" s="151"/>
      <c r="L36" s="108">
        <f>IF(L35="",IF(O11=$D36,$E16,""),L35+1)</f>
        <v>21</v>
      </c>
      <c r="M36" s="107" t="str">
        <f t="shared" si="2"/>
        <v>Week 21</v>
      </c>
      <c r="N36" s="15"/>
      <c r="O36" s="62" t="str">
        <f t="shared" si="16"/>
        <v>Week 13</v>
      </c>
      <c r="P36" s="156">
        <f t="shared" si="13"/>
        <v>0</v>
      </c>
      <c r="Q36" s="176"/>
      <c r="R36" s="174"/>
      <c r="S36" s="105">
        <f>IF(S35="",IF(V11=$D36,$E16,""),S35+1)</f>
        <v>21</v>
      </c>
      <c r="T36" s="107" t="str">
        <f t="shared" si="3"/>
        <v>Week 21</v>
      </c>
      <c r="U36" s="15"/>
      <c r="V36" s="62" t="str">
        <f t="shared" si="17"/>
        <v>Week 13</v>
      </c>
      <c r="W36" s="156">
        <f t="shared" si="22"/>
        <v>0</v>
      </c>
      <c r="X36" s="176"/>
      <c r="Y36" s="151"/>
      <c r="Z36" s="105">
        <f>IF(Z35="",IF(AC11=$D36,$E16,""),Z35+1)</f>
        <v>21</v>
      </c>
      <c r="AA36" s="58" t="str">
        <f t="shared" si="4"/>
        <v>Week 21</v>
      </c>
      <c r="AB36" s="15"/>
      <c r="AC36" s="62" t="str">
        <f t="shared" si="19"/>
        <v>Week 13</v>
      </c>
      <c r="AD36" s="156">
        <f t="shared" si="20"/>
        <v>0</v>
      </c>
      <c r="AE36" s="176"/>
      <c r="AF36" s="151"/>
      <c r="AG36" s="123">
        <f>IF(AG35="",IF(AJ11=$D36,$E16,""),AG35+1)</f>
        <v>21</v>
      </c>
      <c r="AH36" s="107" t="str">
        <f t="shared" si="5"/>
        <v>Week 21</v>
      </c>
      <c r="AI36" s="15"/>
      <c r="AJ36" s="62" t="str">
        <f t="shared" si="21"/>
        <v>Week 13</v>
      </c>
      <c r="AK36" s="156">
        <f t="shared" si="23"/>
        <v>0</v>
      </c>
      <c r="AL36" s="176"/>
      <c r="AM36" s="151"/>
      <c r="AN36" s="1"/>
      <c r="AO36" s="1"/>
    </row>
    <row r="37" spans="1:41" x14ac:dyDescent="0.25">
      <c r="A37" s="1"/>
      <c r="B37" s="1"/>
      <c r="C37" s="59">
        <f t="shared" si="0"/>
        <v>0</v>
      </c>
      <c r="D37" s="60" t="str">
        <f t="shared" si="6"/>
        <v/>
      </c>
      <c r="E37" s="50">
        <v>22</v>
      </c>
      <c r="F37" s="61" t="str">
        <f t="shared" si="1"/>
        <v>Week 22</v>
      </c>
      <c r="G37" s="15"/>
      <c r="H37" s="62" t="str">
        <f t="shared" si="15"/>
        <v>Week 14</v>
      </c>
      <c r="I37" s="156">
        <f t="shared" si="12"/>
        <v>0</v>
      </c>
      <c r="J37" s="176"/>
      <c r="K37" s="151"/>
      <c r="L37" s="108">
        <f>IF(L36="",IF(O11=$D37,$E16,""),L36+1)</f>
        <v>22</v>
      </c>
      <c r="M37" s="107" t="str">
        <f t="shared" si="2"/>
        <v>Week 22</v>
      </c>
      <c r="N37" s="15"/>
      <c r="O37" s="62" t="str">
        <f t="shared" si="16"/>
        <v>Week 14</v>
      </c>
      <c r="P37" s="156">
        <f t="shared" si="13"/>
        <v>0</v>
      </c>
      <c r="Q37" s="176"/>
      <c r="R37" s="174"/>
      <c r="S37" s="105">
        <f>IF(S36="",IF(V11=$D37,$E16,""),S36+1)</f>
        <v>22</v>
      </c>
      <c r="T37" s="107" t="str">
        <f t="shared" si="3"/>
        <v>Week 22</v>
      </c>
      <c r="U37" s="15"/>
      <c r="V37" s="62" t="str">
        <f t="shared" si="17"/>
        <v>Week 14</v>
      </c>
      <c r="W37" s="156">
        <f t="shared" si="22"/>
        <v>0</v>
      </c>
      <c r="X37" s="176"/>
      <c r="Y37" s="151"/>
      <c r="Z37" s="105">
        <f>IF(Z36="",IF(AC11=$D37,$E16,""),Z36+1)</f>
        <v>22</v>
      </c>
      <c r="AA37" s="58" t="str">
        <f t="shared" si="4"/>
        <v>Week 22</v>
      </c>
      <c r="AB37" s="15"/>
      <c r="AC37" s="62" t="str">
        <f t="shared" si="19"/>
        <v>Week 14</v>
      </c>
      <c r="AD37" s="156">
        <f t="shared" si="20"/>
        <v>0</v>
      </c>
      <c r="AE37" s="176"/>
      <c r="AF37" s="151"/>
      <c r="AG37" s="123">
        <f>IF(AG36="",IF(AJ11=$D37,$E16,""),AG36+1)</f>
        <v>22</v>
      </c>
      <c r="AH37" s="107" t="str">
        <f t="shared" si="5"/>
        <v>Week 22</v>
      </c>
      <c r="AI37" s="15"/>
      <c r="AJ37" s="62" t="str">
        <f t="shared" si="21"/>
        <v>Week 14</v>
      </c>
      <c r="AK37" s="156">
        <f t="shared" si="23"/>
        <v>0</v>
      </c>
      <c r="AL37" s="176"/>
      <c r="AM37" s="151"/>
      <c r="AN37" s="1"/>
      <c r="AO37" s="1"/>
    </row>
    <row r="38" spans="1:41" x14ac:dyDescent="0.25">
      <c r="A38" s="1"/>
      <c r="B38" s="1"/>
      <c r="C38" s="59">
        <f t="shared" si="0"/>
        <v>0</v>
      </c>
      <c r="D38" s="60" t="str">
        <f t="shared" si="6"/>
        <v/>
      </c>
      <c r="E38" s="50">
        <v>23</v>
      </c>
      <c r="F38" s="61" t="str">
        <f t="shared" si="1"/>
        <v>Week 23</v>
      </c>
      <c r="G38" s="15"/>
      <c r="H38" s="62" t="str">
        <f t="shared" si="15"/>
        <v>Week 15</v>
      </c>
      <c r="I38" s="156">
        <f t="shared" si="12"/>
        <v>0</v>
      </c>
      <c r="J38" s="176"/>
      <c r="K38" s="151"/>
      <c r="L38" s="108">
        <f>IF(L37="",IF(O11=$D38,$E16,""),L37+1)</f>
        <v>23</v>
      </c>
      <c r="M38" s="107" t="str">
        <f t="shared" si="2"/>
        <v>Week 23</v>
      </c>
      <c r="N38" s="15"/>
      <c r="O38" s="62" t="str">
        <f t="shared" si="16"/>
        <v>Week 15</v>
      </c>
      <c r="P38" s="156">
        <f t="shared" si="13"/>
        <v>0</v>
      </c>
      <c r="Q38" s="176"/>
      <c r="R38" s="174"/>
      <c r="S38" s="105">
        <f>IF(S37="",IF(V11=$D38,$E16,""),S37+1)</f>
        <v>23</v>
      </c>
      <c r="T38" s="107" t="str">
        <f t="shared" si="3"/>
        <v>Week 23</v>
      </c>
      <c r="U38" s="15"/>
      <c r="V38" s="62" t="str">
        <f t="shared" si="17"/>
        <v>Week 15</v>
      </c>
      <c r="W38" s="156">
        <f t="shared" si="22"/>
        <v>0</v>
      </c>
      <c r="X38" s="176"/>
      <c r="Y38" s="151"/>
      <c r="Z38" s="105">
        <f>IF(Z37="",IF(AC11=$D38,$E16,""),Z37+1)</f>
        <v>23</v>
      </c>
      <c r="AA38" s="58" t="str">
        <f t="shared" si="4"/>
        <v>Week 23</v>
      </c>
      <c r="AB38" s="15"/>
      <c r="AC38" s="62" t="str">
        <f t="shared" si="19"/>
        <v>Week 15</v>
      </c>
      <c r="AD38" s="156">
        <f t="shared" si="20"/>
        <v>0</v>
      </c>
      <c r="AE38" s="176"/>
      <c r="AF38" s="151"/>
      <c r="AG38" s="123">
        <f>IF(AG37="",IF(AJ11=$D38,$E16,""),AG37+1)</f>
        <v>23</v>
      </c>
      <c r="AH38" s="107" t="str">
        <f t="shared" si="5"/>
        <v>Week 23</v>
      </c>
      <c r="AI38" s="15"/>
      <c r="AJ38" s="62" t="str">
        <f t="shared" si="21"/>
        <v>Week 15</v>
      </c>
      <c r="AK38" s="156">
        <f t="shared" si="23"/>
        <v>0</v>
      </c>
      <c r="AL38" s="176"/>
      <c r="AM38" s="151"/>
      <c r="AN38" s="1"/>
      <c r="AO38" s="1"/>
    </row>
    <row r="39" spans="1:41" x14ac:dyDescent="0.25">
      <c r="A39" s="1"/>
      <c r="B39" s="1"/>
      <c r="C39" s="59">
        <f t="shared" si="0"/>
        <v>0</v>
      </c>
      <c r="D39" s="60" t="str">
        <f t="shared" si="6"/>
        <v/>
      </c>
      <c r="E39" s="50">
        <v>24</v>
      </c>
      <c r="F39" s="61" t="str">
        <f t="shared" si="1"/>
        <v>Week 24</v>
      </c>
      <c r="G39" s="15"/>
      <c r="H39" s="62" t="str">
        <f t="shared" si="15"/>
        <v>Week 16</v>
      </c>
      <c r="I39" s="156">
        <f t="shared" si="12"/>
        <v>0</v>
      </c>
      <c r="J39" s="176"/>
      <c r="K39" s="151"/>
      <c r="L39" s="108">
        <f>IF(L38="",IF(O11=$D39,$E16,""),L38+1)</f>
        <v>24</v>
      </c>
      <c r="M39" s="107" t="str">
        <f t="shared" si="2"/>
        <v>Week 24</v>
      </c>
      <c r="N39" s="15"/>
      <c r="O39" s="62" t="str">
        <f t="shared" si="16"/>
        <v>Week 16</v>
      </c>
      <c r="P39" s="156">
        <f t="shared" si="13"/>
        <v>0</v>
      </c>
      <c r="Q39" s="176"/>
      <c r="R39" s="174"/>
      <c r="S39" s="105">
        <f>IF(S38="",IF(V11=$D39,$E16,""),S38+1)</f>
        <v>24</v>
      </c>
      <c r="T39" s="107" t="str">
        <f t="shared" si="3"/>
        <v>Week 24</v>
      </c>
      <c r="U39" s="15"/>
      <c r="V39" s="62" t="str">
        <f t="shared" si="17"/>
        <v>Week 16</v>
      </c>
      <c r="W39" s="156">
        <f t="shared" si="22"/>
        <v>0</v>
      </c>
      <c r="X39" s="176"/>
      <c r="Y39" s="151"/>
      <c r="Z39" s="105">
        <f>IF(Z38="",IF(AC11=$D39,$E16,""),Z38+1)</f>
        <v>24</v>
      </c>
      <c r="AA39" s="58" t="str">
        <f t="shared" si="4"/>
        <v>Week 24</v>
      </c>
      <c r="AB39" s="15"/>
      <c r="AC39" s="62" t="str">
        <f t="shared" si="19"/>
        <v>Week 16</v>
      </c>
      <c r="AD39" s="156">
        <f t="shared" si="20"/>
        <v>0</v>
      </c>
      <c r="AE39" s="176"/>
      <c r="AF39" s="151"/>
      <c r="AG39" s="123">
        <f>IF(AG38="",IF(AJ11=$D39,$E16,""),AG38+1)</f>
        <v>24</v>
      </c>
      <c r="AH39" s="107" t="str">
        <f t="shared" si="5"/>
        <v>Week 24</v>
      </c>
      <c r="AI39" s="15"/>
      <c r="AJ39" s="62" t="str">
        <f t="shared" si="21"/>
        <v>Week 16</v>
      </c>
      <c r="AK39" s="156">
        <f t="shared" si="23"/>
        <v>0</v>
      </c>
      <c r="AL39" s="176"/>
      <c r="AM39" s="151"/>
      <c r="AN39" s="1"/>
      <c r="AO39" s="1"/>
    </row>
    <row r="40" spans="1:41" x14ac:dyDescent="0.25">
      <c r="A40" s="1"/>
      <c r="B40" s="1"/>
      <c r="C40" s="59">
        <f t="shared" si="0"/>
        <v>0</v>
      </c>
      <c r="D40" s="60" t="str">
        <f t="shared" si="6"/>
        <v/>
      </c>
      <c r="E40" s="50">
        <v>25</v>
      </c>
      <c r="F40" s="61" t="str">
        <f t="shared" si="1"/>
        <v>Week 25</v>
      </c>
      <c r="G40" s="15"/>
      <c r="H40" s="62" t="str">
        <f t="shared" si="15"/>
        <v>Week 17</v>
      </c>
      <c r="I40" s="156">
        <f t="shared" si="12"/>
        <v>0</v>
      </c>
      <c r="J40" s="176"/>
      <c r="K40" s="151"/>
      <c r="L40" s="108">
        <f>IF(L39="",IF(O11=$D40,$E16,""),L39+1)</f>
        <v>25</v>
      </c>
      <c r="M40" s="107" t="str">
        <f t="shared" si="2"/>
        <v>Week 25</v>
      </c>
      <c r="N40" s="15"/>
      <c r="O40" s="62" t="str">
        <f t="shared" si="16"/>
        <v>Week 17</v>
      </c>
      <c r="P40" s="156">
        <f t="shared" si="13"/>
        <v>0</v>
      </c>
      <c r="Q40" s="176"/>
      <c r="R40" s="174"/>
      <c r="S40" s="105">
        <f>IF(S39="",IF(V11=$D40,$E16,""),S39+1)</f>
        <v>25</v>
      </c>
      <c r="T40" s="107" t="str">
        <f t="shared" si="3"/>
        <v>Week 25</v>
      </c>
      <c r="U40" s="15"/>
      <c r="V40" s="62" t="str">
        <f t="shared" si="17"/>
        <v>Week 17</v>
      </c>
      <c r="W40" s="156">
        <f t="shared" si="22"/>
        <v>0</v>
      </c>
      <c r="X40" s="176"/>
      <c r="Y40" s="151"/>
      <c r="Z40" s="105">
        <f>IF(Z39="",IF(AC11=$D40,$E16,""),Z39+1)</f>
        <v>25</v>
      </c>
      <c r="AA40" s="58" t="str">
        <f t="shared" si="4"/>
        <v>Week 25</v>
      </c>
      <c r="AB40" s="15"/>
      <c r="AC40" s="62" t="str">
        <f t="shared" si="19"/>
        <v>Week 17</v>
      </c>
      <c r="AD40" s="156">
        <f t="shared" si="20"/>
        <v>0</v>
      </c>
      <c r="AE40" s="176"/>
      <c r="AF40" s="151"/>
      <c r="AG40" s="123">
        <f>IF(AG39="",IF(AJ11=$D40,$E16,""),AG39+1)</f>
        <v>25</v>
      </c>
      <c r="AH40" s="107" t="str">
        <f t="shared" si="5"/>
        <v>Week 25</v>
      </c>
      <c r="AI40" s="15"/>
      <c r="AJ40" s="62" t="str">
        <f t="shared" si="21"/>
        <v>Week 17</v>
      </c>
      <c r="AK40" s="156">
        <f t="shared" si="23"/>
        <v>0</v>
      </c>
      <c r="AL40" s="176"/>
      <c r="AM40" s="151"/>
      <c r="AN40" s="1"/>
      <c r="AO40" s="1"/>
    </row>
    <row r="41" spans="1:41" x14ac:dyDescent="0.25">
      <c r="A41" s="1"/>
      <c r="B41" s="1"/>
      <c r="C41" s="59">
        <f t="shared" si="0"/>
        <v>0</v>
      </c>
      <c r="D41" s="60" t="str">
        <f t="shared" si="6"/>
        <v/>
      </c>
      <c r="E41" s="50">
        <v>26</v>
      </c>
      <c r="F41" s="61" t="str">
        <f t="shared" si="1"/>
        <v>Week 26</v>
      </c>
      <c r="G41" s="15"/>
      <c r="H41" s="62" t="str">
        <f t="shared" si="15"/>
        <v>Week 18</v>
      </c>
      <c r="I41" s="156">
        <f t="shared" si="12"/>
        <v>0</v>
      </c>
      <c r="J41" s="176"/>
      <c r="K41" s="151"/>
      <c r="L41" s="108">
        <f>IF(L40="",IF(O11=$D41,$E16,""),L40+1)</f>
        <v>26</v>
      </c>
      <c r="M41" s="107" t="str">
        <f t="shared" si="2"/>
        <v>Week 26</v>
      </c>
      <c r="N41" s="15"/>
      <c r="O41" s="62" t="str">
        <f t="shared" si="16"/>
        <v>Week 18</v>
      </c>
      <c r="P41" s="156">
        <f t="shared" si="13"/>
        <v>0</v>
      </c>
      <c r="Q41" s="176"/>
      <c r="R41" s="174"/>
      <c r="S41" s="105">
        <f>IF(S40="",IF(V11=$D41,$E16,""),S40+1)</f>
        <v>26</v>
      </c>
      <c r="T41" s="107" t="str">
        <f t="shared" si="3"/>
        <v>Week 26</v>
      </c>
      <c r="U41" s="15"/>
      <c r="V41" s="62" t="str">
        <f t="shared" si="17"/>
        <v>Week 18</v>
      </c>
      <c r="W41" s="156">
        <f t="shared" si="22"/>
        <v>0</v>
      </c>
      <c r="X41" s="176"/>
      <c r="Y41" s="151"/>
      <c r="Z41" s="105">
        <f>IF(Z40="",IF(AC11=$D41,$E16,""),Z40+1)</f>
        <v>26</v>
      </c>
      <c r="AA41" s="58" t="str">
        <f t="shared" si="4"/>
        <v>Week 26</v>
      </c>
      <c r="AB41" s="15"/>
      <c r="AC41" s="62" t="str">
        <f t="shared" si="19"/>
        <v>Week 18</v>
      </c>
      <c r="AD41" s="156">
        <f t="shared" si="20"/>
        <v>0</v>
      </c>
      <c r="AE41" s="176"/>
      <c r="AF41" s="151"/>
      <c r="AG41" s="123">
        <f>IF(AG40="",IF(AJ11=$D41,$E16,""),AG40+1)</f>
        <v>26</v>
      </c>
      <c r="AH41" s="107" t="str">
        <f t="shared" si="5"/>
        <v>Week 26</v>
      </c>
      <c r="AI41" s="15"/>
      <c r="AJ41" s="62" t="str">
        <f t="shared" si="21"/>
        <v>Week 18</v>
      </c>
      <c r="AK41" s="156">
        <f t="shared" si="23"/>
        <v>0</v>
      </c>
      <c r="AL41" s="176"/>
      <c r="AM41" s="151"/>
      <c r="AN41" s="1"/>
      <c r="AO41" s="1"/>
    </row>
    <row r="42" spans="1:41" x14ac:dyDescent="0.25">
      <c r="A42" s="1"/>
      <c r="B42" s="1"/>
      <c r="C42" s="59">
        <f t="shared" si="0"/>
        <v>0</v>
      </c>
      <c r="D42" s="60" t="str">
        <f t="shared" si="6"/>
        <v/>
      </c>
      <c r="E42" s="50">
        <v>27</v>
      </c>
      <c r="F42" s="61" t="str">
        <f t="shared" si="1"/>
        <v>Week 27</v>
      </c>
      <c r="G42" s="15"/>
      <c r="H42" s="62" t="str">
        <f t="shared" si="15"/>
        <v>Week 19</v>
      </c>
      <c r="I42" s="156">
        <f t="shared" si="12"/>
        <v>0</v>
      </c>
      <c r="J42" s="176"/>
      <c r="K42" s="151"/>
      <c r="L42" s="108">
        <f>IF(L41="",IF(O11=$D42,$E16,""),L41+1)</f>
        <v>27</v>
      </c>
      <c r="M42" s="107" t="str">
        <f t="shared" si="2"/>
        <v>Week 27</v>
      </c>
      <c r="N42" s="15"/>
      <c r="O42" s="62" t="str">
        <f t="shared" si="16"/>
        <v>Week 19</v>
      </c>
      <c r="P42" s="156">
        <f t="shared" si="13"/>
        <v>0</v>
      </c>
      <c r="Q42" s="176"/>
      <c r="R42" s="174"/>
      <c r="S42" s="105">
        <f>IF(S41="",IF(V11=$D42,$E16,""),S41+1)</f>
        <v>27</v>
      </c>
      <c r="T42" s="107" t="str">
        <f t="shared" si="3"/>
        <v>Week 27</v>
      </c>
      <c r="U42" s="15"/>
      <c r="V42" s="62" t="str">
        <f t="shared" si="17"/>
        <v>Week 19</v>
      </c>
      <c r="W42" s="156">
        <f t="shared" si="22"/>
        <v>0</v>
      </c>
      <c r="X42" s="176"/>
      <c r="Y42" s="151"/>
      <c r="Z42" s="105">
        <f>IF(Z41="",IF(AC11=$D42,$E16,""),Z41+1)</f>
        <v>27</v>
      </c>
      <c r="AA42" s="58" t="str">
        <f t="shared" si="4"/>
        <v>Week 27</v>
      </c>
      <c r="AB42" s="15"/>
      <c r="AC42" s="62" t="str">
        <f t="shared" si="19"/>
        <v>Week 19</v>
      </c>
      <c r="AD42" s="156">
        <f t="shared" si="20"/>
        <v>0</v>
      </c>
      <c r="AE42" s="176"/>
      <c r="AF42" s="151"/>
      <c r="AG42" s="123">
        <f>IF(AG41="",IF(AJ11=$D42,$E16,""),AG41+1)</f>
        <v>27</v>
      </c>
      <c r="AH42" s="107" t="str">
        <f t="shared" si="5"/>
        <v>Week 27</v>
      </c>
      <c r="AI42" s="15"/>
      <c r="AJ42" s="62" t="str">
        <f t="shared" si="21"/>
        <v>Week 19</v>
      </c>
      <c r="AK42" s="156">
        <f t="shared" si="23"/>
        <v>0</v>
      </c>
      <c r="AL42" s="176"/>
      <c r="AM42" s="151"/>
      <c r="AN42" s="1"/>
      <c r="AO42" s="1"/>
    </row>
    <row r="43" spans="1:41" x14ac:dyDescent="0.25">
      <c r="A43" s="1"/>
      <c r="B43" s="1"/>
      <c r="C43" s="59">
        <f t="shared" si="0"/>
        <v>0</v>
      </c>
      <c r="D43" s="60" t="str">
        <f t="shared" si="6"/>
        <v/>
      </c>
      <c r="E43" s="50">
        <v>28</v>
      </c>
      <c r="F43" s="61" t="str">
        <f t="shared" si="1"/>
        <v>Week 28</v>
      </c>
      <c r="G43" s="15"/>
      <c r="H43" s="62" t="str">
        <f t="shared" si="15"/>
        <v>Week 20</v>
      </c>
      <c r="I43" s="156">
        <f t="shared" si="12"/>
        <v>0</v>
      </c>
      <c r="J43" s="176"/>
      <c r="K43" s="151"/>
      <c r="L43" s="108">
        <f>IF(L42="",IF(O11=$D43,$E16,""),L42+1)</f>
        <v>28</v>
      </c>
      <c r="M43" s="107" t="str">
        <f t="shared" si="2"/>
        <v>Week 28</v>
      </c>
      <c r="N43" s="15"/>
      <c r="O43" s="62" t="str">
        <f t="shared" si="16"/>
        <v>Week 20</v>
      </c>
      <c r="P43" s="156">
        <f t="shared" si="13"/>
        <v>0</v>
      </c>
      <c r="Q43" s="176"/>
      <c r="R43" s="174"/>
      <c r="S43" s="105">
        <f>IF(S42="",IF(V11=$D43,$E16,""),S42+1)</f>
        <v>28</v>
      </c>
      <c r="T43" s="107" t="str">
        <f t="shared" si="3"/>
        <v>Week 28</v>
      </c>
      <c r="U43" s="15"/>
      <c r="V43" s="62" t="str">
        <f t="shared" si="17"/>
        <v>Week 20</v>
      </c>
      <c r="W43" s="156">
        <f t="shared" si="22"/>
        <v>0</v>
      </c>
      <c r="X43" s="176"/>
      <c r="Y43" s="151"/>
      <c r="Z43" s="105">
        <f>IF(Z42="",IF(AC11=$D43,$E16,""),Z42+1)</f>
        <v>28</v>
      </c>
      <c r="AA43" s="58" t="str">
        <f t="shared" si="4"/>
        <v>Week 28</v>
      </c>
      <c r="AB43" s="15"/>
      <c r="AC43" s="62" t="str">
        <f t="shared" si="19"/>
        <v>Week 20</v>
      </c>
      <c r="AD43" s="156">
        <f t="shared" si="20"/>
        <v>0</v>
      </c>
      <c r="AE43" s="176"/>
      <c r="AF43" s="151"/>
      <c r="AG43" s="123">
        <f>IF(AG42="",IF(AJ11=$D43,$E16,""),AG42+1)</f>
        <v>28</v>
      </c>
      <c r="AH43" s="107" t="str">
        <f t="shared" si="5"/>
        <v>Week 28</v>
      </c>
      <c r="AI43" s="15"/>
      <c r="AJ43" s="62" t="str">
        <f t="shared" si="21"/>
        <v>Week 20</v>
      </c>
      <c r="AK43" s="156">
        <f t="shared" si="23"/>
        <v>0</v>
      </c>
      <c r="AL43" s="176"/>
      <c r="AM43" s="151"/>
      <c r="AN43" s="1"/>
      <c r="AO43" s="1"/>
    </row>
    <row r="44" spans="1:41" x14ac:dyDescent="0.25">
      <c r="A44" s="1"/>
      <c r="B44" s="1"/>
      <c r="C44" s="59">
        <f t="shared" si="0"/>
        <v>0</v>
      </c>
      <c r="D44" s="60" t="str">
        <f t="shared" si="6"/>
        <v/>
      </c>
      <c r="E44" s="50">
        <v>29</v>
      </c>
      <c r="F44" s="61" t="str">
        <f t="shared" si="1"/>
        <v>Week 29</v>
      </c>
      <c r="G44" s="15"/>
      <c r="H44" s="62" t="str">
        <f t="shared" si="15"/>
        <v>Week 21</v>
      </c>
      <c r="I44" s="156">
        <f t="shared" si="12"/>
        <v>0</v>
      </c>
      <c r="J44" s="176"/>
      <c r="K44" s="151"/>
      <c r="L44" s="108">
        <f>IF(L43="",IF(O11=$D44,$E16,""),L43+1)</f>
        <v>29</v>
      </c>
      <c r="M44" s="107" t="str">
        <f t="shared" si="2"/>
        <v>Week 29</v>
      </c>
      <c r="N44" s="15"/>
      <c r="O44" s="62" t="str">
        <f t="shared" si="16"/>
        <v>Week 21</v>
      </c>
      <c r="P44" s="156">
        <f t="shared" si="13"/>
        <v>0</v>
      </c>
      <c r="Q44" s="176"/>
      <c r="R44" s="174"/>
      <c r="S44" s="105">
        <f>IF(S43="",IF(V11=$D44,$E16,""),S43+1)</f>
        <v>29</v>
      </c>
      <c r="T44" s="107" t="str">
        <f t="shared" si="3"/>
        <v>Week 29</v>
      </c>
      <c r="U44" s="15"/>
      <c r="V44" s="62" t="str">
        <f t="shared" si="17"/>
        <v>Week 21</v>
      </c>
      <c r="W44" s="156">
        <f t="shared" si="22"/>
        <v>0</v>
      </c>
      <c r="X44" s="176"/>
      <c r="Y44" s="151"/>
      <c r="Z44" s="105">
        <f>IF(Z43="",IF(AC11=$D44,$E16,""),Z43+1)</f>
        <v>29</v>
      </c>
      <c r="AA44" s="58" t="str">
        <f t="shared" si="4"/>
        <v>Week 29</v>
      </c>
      <c r="AB44" s="15"/>
      <c r="AC44" s="62" t="str">
        <f t="shared" si="19"/>
        <v>Week 21</v>
      </c>
      <c r="AD44" s="156">
        <f t="shared" si="20"/>
        <v>0</v>
      </c>
      <c r="AE44" s="176"/>
      <c r="AF44" s="151"/>
      <c r="AG44" s="123">
        <f>IF(AG43="",IF(AJ11=$D44,$E16,""),AG43+1)</f>
        <v>29</v>
      </c>
      <c r="AH44" s="107" t="str">
        <f t="shared" si="5"/>
        <v>Week 29</v>
      </c>
      <c r="AI44" s="15"/>
      <c r="AJ44" s="62" t="str">
        <f t="shared" si="21"/>
        <v>Week 21</v>
      </c>
      <c r="AK44" s="156">
        <f t="shared" si="23"/>
        <v>0</v>
      </c>
      <c r="AL44" s="176"/>
      <c r="AM44" s="151"/>
      <c r="AN44" s="1"/>
      <c r="AO44" s="1"/>
    </row>
    <row r="45" spans="1:41" x14ac:dyDescent="0.25">
      <c r="A45" s="1"/>
      <c r="B45" s="1"/>
      <c r="C45" s="59">
        <f t="shared" si="0"/>
        <v>0</v>
      </c>
      <c r="D45" s="60" t="str">
        <f t="shared" si="6"/>
        <v/>
      </c>
      <c r="E45" s="50">
        <v>30</v>
      </c>
      <c r="F45" s="61" t="str">
        <f t="shared" si="1"/>
        <v>Week 30</v>
      </c>
      <c r="G45" s="15"/>
      <c r="H45" s="62" t="str">
        <f t="shared" si="15"/>
        <v>Week 22</v>
      </c>
      <c r="I45" s="156">
        <f t="shared" si="12"/>
        <v>0</v>
      </c>
      <c r="J45" s="176"/>
      <c r="K45" s="151"/>
      <c r="L45" s="108">
        <f>IF(L44="",IF(O11=$D45,$E16,""),L44+1)</f>
        <v>30</v>
      </c>
      <c r="M45" s="107" t="str">
        <f t="shared" si="2"/>
        <v>Week 30</v>
      </c>
      <c r="N45" s="15"/>
      <c r="O45" s="62" t="str">
        <f t="shared" si="16"/>
        <v>Week 22</v>
      </c>
      <c r="P45" s="156">
        <f t="shared" si="13"/>
        <v>0</v>
      </c>
      <c r="Q45" s="176"/>
      <c r="R45" s="174"/>
      <c r="S45" s="105">
        <f>IF(S44="",IF(V11=$D45,$E16,""),S44+1)</f>
        <v>30</v>
      </c>
      <c r="T45" s="107" t="str">
        <f t="shared" si="3"/>
        <v>Week 30</v>
      </c>
      <c r="U45" s="15"/>
      <c r="V45" s="62" t="str">
        <f t="shared" si="17"/>
        <v>Week 22</v>
      </c>
      <c r="W45" s="156">
        <f t="shared" si="22"/>
        <v>0</v>
      </c>
      <c r="X45" s="176"/>
      <c r="Y45" s="151"/>
      <c r="Z45" s="105">
        <f>IF(Z44="",IF(AC11=$D45,$E16,""),Z44+1)</f>
        <v>30</v>
      </c>
      <c r="AA45" s="58" t="str">
        <f t="shared" si="4"/>
        <v>Week 30</v>
      </c>
      <c r="AB45" s="15"/>
      <c r="AC45" s="62" t="str">
        <f t="shared" si="19"/>
        <v>Week 22</v>
      </c>
      <c r="AD45" s="156">
        <f t="shared" si="20"/>
        <v>0</v>
      </c>
      <c r="AE45" s="176"/>
      <c r="AF45" s="151"/>
      <c r="AG45" s="123">
        <f>IF(AG44="",IF(AJ11=$D45,$E16,""),AG44+1)</f>
        <v>30</v>
      </c>
      <c r="AH45" s="107" t="str">
        <f t="shared" si="5"/>
        <v>Week 30</v>
      </c>
      <c r="AI45" s="15"/>
      <c r="AJ45" s="62" t="str">
        <f t="shared" si="21"/>
        <v>Week 22</v>
      </c>
      <c r="AK45" s="156">
        <f t="shared" si="23"/>
        <v>0</v>
      </c>
      <c r="AL45" s="176"/>
      <c r="AM45" s="151"/>
      <c r="AN45" s="1"/>
      <c r="AO45" s="1"/>
    </row>
    <row r="46" spans="1:41" x14ac:dyDescent="0.25">
      <c r="A46" s="1"/>
      <c r="B46" s="1"/>
      <c r="C46" s="59">
        <f t="shared" si="0"/>
        <v>0</v>
      </c>
      <c r="D46" s="60" t="str">
        <f t="shared" si="6"/>
        <v/>
      </c>
      <c r="E46" s="50">
        <v>31</v>
      </c>
      <c r="F46" s="61" t="str">
        <f t="shared" si="1"/>
        <v>Week 31</v>
      </c>
      <c r="G46" s="15"/>
      <c r="H46" s="62" t="str">
        <f t="shared" si="15"/>
        <v>Week 23</v>
      </c>
      <c r="I46" s="156">
        <f t="shared" si="12"/>
        <v>0</v>
      </c>
      <c r="J46" s="176"/>
      <c r="K46" s="151"/>
      <c r="L46" s="108">
        <f>IF(L45="",IF(O11=$D46,$E16,""),L45+1)</f>
        <v>31</v>
      </c>
      <c r="M46" s="107" t="str">
        <f t="shared" si="2"/>
        <v>Week 31</v>
      </c>
      <c r="N46" s="15"/>
      <c r="O46" s="62" t="str">
        <f t="shared" si="16"/>
        <v>Week 23</v>
      </c>
      <c r="P46" s="156">
        <f t="shared" si="13"/>
        <v>0</v>
      </c>
      <c r="Q46" s="176"/>
      <c r="R46" s="174"/>
      <c r="S46" s="105">
        <f>IF(S45="",IF(V11=$D46,$E16,""),S45+1)</f>
        <v>31</v>
      </c>
      <c r="T46" s="107" t="str">
        <f t="shared" si="3"/>
        <v>Week 31</v>
      </c>
      <c r="U46" s="15"/>
      <c r="V46" s="62" t="str">
        <f t="shared" si="17"/>
        <v>Week 23</v>
      </c>
      <c r="W46" s="156">
        <f t="shared" si="22"/>
        <v>0</v>
      </c>
      <c r="X46" s="176"/>
      <c r="Y46" s="151"/>
      <c r="Z46" s="105">
        <f>IF(Z45="",IF(AC11=$D46,$E16,""),Z45+1)</f>
        <v>31</v>
      </c>
      <c r="AA46" s="58" t="str">
        <f t="shared" si="4"/>
        <v>Week 31</v>
      </c>
      <c r="AB46" s="15"/>
      <c r="AC46" s="62" t="str">
        <f t="shared" si="19"/>
        <v>Week 23</v>
      </c>
      <c r="AD46" s="156">
        <f t="shared" si="20"/>
        <v>0</v>
      </c>
      <c r="AE46" s="176"/>
      <c r="AF46" s="151"/>
      <c r="AG46" s="123">
        <f>IF(AG45="",IF(AJ11=$D46,$E16,""),AG45+1)</f>
        <v>31</v>
      </c>
      <c r="AH46" s="107" t="str">
        <f t="shared" si="5"/>
        <v>Week 31</v>
      </c>
      <c r="AI46" s="15"/>
      <c r="AJ46" s="62" t="str">
        <f t="shared" si="21"/>
        <v>Week 23</v>
      </c>
      <c r="AK46" s="156">
        <f t="shared" si="23"/>
        <v>0</v>
      </c>
      <c r="AL46" s="176"/>
      <c r="AM46" s="151"/>
      <c r="AN46" s="1"/>
      <c r="AO46" s="1"/>
    </row>
    <row r="47" spans="1:41" x14ac:dyDescent="0.25">
      <c r="A47" s="1"/>
      <c r="B47" s="1"/>
      <c r="C47" s="59">
        <f t="shared" si="0"/>
        <v>0</v>
      </c>
      <c r="D47" s="60" t="str">
        <f t="shared" si="6"/>
        <v/>
      </c>
      <c r="E47" s="50">
        <v>32</v>
      </c>
      <c r="F47" s="61" t="str">
        <f t="shared" si="1"/>
        <v>Week 32</v>
      </c>
      <c r="G47" s="15"/>
      <c r="H47" s="62" t="str">
        <f t="shared" si="15"/>
        <v>Week 24</v>
      </c>
      <c r="I47" s="156">
        <f t="shared" si="12"/>
        <v>0</v>
      </c>
      <c r="J47" s="176"/>
      <c r="K47" s="151"/>
      <c r="L47" s="108">
        <f>IF(L46="",IF(O11=$D47,$E16,""),L46+1)</f>
        <v>32</v>
      </c>
      <c r="M47" s="107" t="str">
        <f t="shared" si="2"/>
        <v>Week 32</v>
      </c>
      <c r="N47" s="15"/>
      <c r="O47" s="62" t="str">
        <f t="shared" si="16"/>
        <v>Week 24</v>
      </c>
      <c r="P47" s="156">
        <f t="shared" si="13"/>
        <v>0</v>
      </c>
      <c r="Q47" s="176"/>
      <c r="R47" s="174"/>
      <c r="S47" s="105">
        <f>IF(S46="",IF(V11=$D47,$E16,""),S46+1)</f>
        <v>32</v>
      </c>
      <c r="T47" s="107" t="str">
        <f t="shared" si="3"/>
        <v>Week 32</v>
      </c>
      <c r="U47" s="15"/>
      <c r="V47" s="62" t="str">
        <f t="shared" si="17"/>
        <v>Week 24</v>
      </c>
      <c r="W47" s="156">
        <f t="shared" si="22"/>
        <v>0</v>
      </c>
      <c r="X47" s="176"/>
      <c r="Y47" s="151"/>
      <c r="Z47" s="105">
        <f>IF(Z46="",IF(AC11=$D47,$E16,""),Z46+1)</f>
        <v>32</v>
      </c>
      <c r="AA47" s="58" t="str">
        <f t="shared" si="4"/>
        <v>Week 32</v>
      </c>
      <c r="AB47" s="15"/>
      <c r="AC47" s="62" t="str">
        <f t="shared" si="19"/>
        <v>Week 24</v>
      </c>
      <c r="AD47" s="156">
        <f t="shared" si="20"/>
        <v>0</v>
      </c>
      <c r="AE47" s="176"/>
      <c r="AF47" s="151"/>
      <c r="AG47" s="123">
        <f>IF(AG46="",IF(AJ11=$D47,$E16,""),AG46+1)</f>
        <v>32</v>
      </c>
      <c r="AH47" s="107" t="str">
        <f t="shared" si="5"/>
        <v>Week 32</v>
      </c>
      <c r="AI47" s="15"/>
      <c r="AJ47" s="62" t="str">
        <f t="shared" si="21"/>
        <v>Week 24</v>
      </c>
      <c r="AK47" s="156">
        <f t="shared" si="23"/>
        <v>0</v>
      </c>
      <c r="AL47" s="176"/>
      <c r="AM47" s="151"/>
      <c r="AN47" s="1"/>
      <c r="AO47" s="1"/>
    </row>
    <row r="48" spans="1:41" x14ac:dyDescent="0.25">
      <c r="A48" s="1"/>
      <c r="B48" s="1"/>
      <c r="C48" s="59">
        <f t="shared" si="0"/>
        <v>0</v>
      </c>
      <c r="D48" s="60" t="str">
        <f t="shared" si="6"/>
        <v/>
      </c>
      <c r="E48" s="50">
        <v>33</v>
      </c>
      <c r="F48" s="61" t="str">
        <f t="shared" si="1"/>
        <v>Week 33</v>
      </c>
      <c r="G48" s="15"/>
      <c r="H48" s="62" t="str">
        <f t="shared" si="15"/>
        <v>Week 25</v>
      </c>
      <c r="I48" s="156">
        <f t="shared" si="12"/>
        <v>0</v>
      </c>
      <c r="J48" s="176"/>
      <c r="K48" s="151"/>
      <c r="L48" s="108">
        <f>IF(L47="",IF(O11=$D48,$E16,""),L47+1)</f>
        <v>33</v>
      </c>
      <c r="M48" s="107" t="str">
        <f t="shared" si="2"/>
        <v>Week 33</v>
      </c>
      <c r="N48" s="15"/>
      <c r="O48" s="62" t="str">
        <f t="shared" si="16"/>
        <v>Week 25</v>
      </c>
      <c r="P48" s="156">
        <f t="shared" si="13"/>
        <v>0</v>
      </c>
      <c r="Q48" s="176"/>
      <c r="R48" s="174"/>
      <c r="S48" s="105">
        <f>IF(S47="",IF(V11=$D48,$E16,""),S47+1)</f>
        <v>33</v>
      </c>
      <c r="T48" s="107" t="str">
        <f t="shared" si="3"/>
        <v>Week 33</v>
      </c>
      <c r="U48" s="15"/>
      <c r="V48" s="62" t="str">
        <f t="shared" si="17"/>
        <v>Week 25</v>
      </c>
      <c r="W48" s="156">
        <f t="shared" si="22"/>
        <v>0</v>
      </c>
      <c r="X48" s="176"/>
      <c r="Y48" s="151"/>
      <c r="Z48" s="105">
        <f>IF(Z47="",IF(AC11=$D48,$E16,""),Z47+1)</f>
        <v>33</v>
      </c>
      <c r="AA48" s="58" t="str">
        <f t="shared" si="4"/>
        <v>Week 33</v>
      </c>
      <c r="AB48" s="15"/>
      <c r="AC48" s="62" t="str">
        <f t="shared" si="19"/>
        <v>Week 25</v>
      </c>
      <c r="AD48" s="156">
        <f t="shared" si="20"/>
        <v>0</v>
      </c>
      <c r="AE48" s="176"/>
      <c r="AF48" s="151"/>
      <c r="AG48" s="123">
        <f>IF(AG47="",IF(AJ11=$D48,$E16,""),AG47+1)</f>
        <v>33</v>
      </c>
      <c r="AH48" s="107" t="str">
        <f t="shared" si="5"/>
        <v>Week 33</v>
      </c>
      <c r="AI48" s="15"/>
      <c r="AJ48" s="62" t="str">
        <f t="shared" si="21"/>
        <v>Week 25</v>
      </c>
      <c r="AK48" s="156">
        <f t="shared" si="23"/>
        <v>0</v>
      </c>
      <c r="AL48" s="176"/>
      <c r="AM48" s="151"/>
      <c r="AN48" s="1"/>
      <c r="AO48" s="1"/>
    </row>
    <row r="49" spans="1:41" x14ac:dyDescent="0.25">
      <c r="A49" s="1"/>
      <c r="B49" s="1"/>
      <c r="C49" s="59">
        <f t="shared" si="0"/>
        <v>0</v>
      </c>
      <c r="D49" s="60" t="str">
        <f t="shared" si="6"/>
        <v/>
      </c>
      <c r="E49" s="50">
        <v>34</v>
      </c>
      <c r="F49" s="61" t="str">
        <f t="shared" si="1"/>
        <v>Week 34</v>
      </c>
      <c r="G49" s="15"/>
      <c r="H49" s="62" t="str">
        <f t="shared" si="15"/>
        <v>Week 26</v>
      </c>
      <c r="I49" s="156">
        <f t="shared" si="12"/>
        <v>0</v>
      </c>
      <c r="J49" s="176"/>
      <c r="K49" s="151"/>
      <c r="L49" s="108">
        <f>IF(L48="",IF(O11=$D49,$E16,""),L48+1)</f>
        <v>34</v>
      </c>
      <c r="M49" s="107" t="str">
        <f t="shared" si="2"/>
        <v>Week 34</v>
      </c>
      <c r="N49" s="15"/>
      <c r="O49" s="62" t="str">
        <f t="shared" si="16"/>
        <v>Week 26</v>
      </c>
      <c r="P49" s="156">
        <f t="shared" si="13"/>
        <v>0</v>
      </c>
      <c r="Q49" s="176"/>
      <c r="R49" s="174"/>
      <c r="S49" s="105">
        <f>IF(S48="",IF(V11=$D49,$E16,""),S48+1)</f>
        <v>34</v>
      </c>
      <c r="T49" s="107" t="str">
        <f t="shared" si="3"/>
        <v>Week 34</v>
      </c>
      <c r="U49" s="15"/>
      <c r="V49" s="62" t="str">
        <f t="shared" si="17"/>
        <v>Week 26</v>
      </c>
      <c r="W49" s="156">
        <f t="shared" si="22"/>
        <v>0</v>
      </c>
      <c r="X49" s="176"/>
      <c r="Y49" s="151"/>
      <c r="Z49" s="105">
        <f>IF(Z48="",IF(AC11=$D49,$E16,""),Z48+1)</f>
        <v>34</v>
      </c>
      <c r="AA49" s="58" t="str">
        <f t="shared" si="4"/>
        <v>Week 34</v>
      </c>
      <c r="AB49" s="15"/>
      <c r="AC49" s="62" t="str">
        <f t="shared" si="19"/>
        <v>Week 26</v>
      </c>
      <c r="AD49" s="156">
        <f t="shared" si="20"/>
        <v>0</v>
      </c>
      <c r="AE49" s="176"/>
      <c r="AF49" s="151"/>
      <c r="AG49" s="123">
        <f>IF(AG48="",IF(AJ11=$D49,$E16,""),AG48+1)</f>
        <v>34</v>
      </c>
      <c r="AH49" s="107" t="str">
        <f t="shared" si="5"/>
        <v>Week 34</v>
      </c>
      <c r="AI49" s="15"/>
      <c r="AJ49" s="62" t="str">
        <f t="shared" si="21"/>
        <v>Week 26</v>
      </c>
      <c r="AK49" s="156">
        <f t="shared" si="23"/>
        <v>0</v>
      </c>
      <c r="AL49" s="176"/>
      <c r="AM49" s="151"/>
      <c r="AN49" s="1"/>
      <c r="AO49" s="1"/>
    </row>
    <row r="50" spans="1:41" x14ac:dyDescent="0.25">
      <c r="A50" s="1"/>
      <c r="B50" s="1"/>
      <c r="C50" s="59">
        <f t="shared" si="0"/>
        <v>0</v>
      </c>
      <c r="D50" s="60" t="str">
        <f t="shared" si="6"/>
        <v/>
      </c>
      <c r="E50" s="50">
        <v>35</v>
      </c>
      <c r="F50" s="61" t="str">
        <f t="shared" si="1"/>
        <v>Week 35</v>
      </c>
      <c r="G50" s="15"/>
      <c r="H50" s="62" t="str">
        <f t="shared" si="15"/>
        <v>Week 27</v>
      </c>
      <c r="I50" s="156">
        <f t="shared" si="12"/>
        <v>0</v>
      </c>
      <c r="J50" s="176"/>
      <c r="K50" s="151"/>
      <c r="L50" s="108">
        <f>IF(L49="",IF(O11=$D50,$E16,""),L49+1)</f>
        <v>35</v>
      </c>
      <c r="M50" s="107" t="str">
        <f t="shared" si="2"/>
        <v>Week 35</v>
      </c>
      <c r="N50" s="15"/>
      <c r="O50" s="62" t="str">
        <f t="shared" si="16"/>
        <v>Week 27</v>
      </c>
      <c r="P50" s="156">
        <f t="shared" si="13"/>
        <v>0</v>
      </c>
      <c r="Q50" s="176"/>
      <c r="R50" s="174"/>
      <c r="S50" s="105">
        <f>IF(S49="",IF(V11=$D50,$E16,""),S49+1)</f>
        <v>35</v>
      </c>
      <c r="T50" s="107" t="str">
        <f t="shared" si="3"/>
        <v>Week 35</v>
      </c>
      <c r="U50" s="15"/>
      <c r="V50" s="62" t="str">
        <f t="shared" si="17"/>
        <v>Week 27</v>
      </c>
      <c r="W50" s="156">
        <f t="shared" si="22"/>
        <v>0</v>
      </c>
      <c r="X50" s="176"/>
      <c r="Y50" s="151"/>
      <c r="Z50" s="105">
        <f>IF(Z49="",IF(AC11=$D50,$E16,""),Z49+1)</f>
        <v>35</v>
      </c>
      <c r="AA50" s="58" t="str">
        <f t="shared" si="4"/>
        <v>Week 35</v>
      </c>
      <c r="AB50" s="15"/>
      <c r="AC50" s="62" t="str">
        <f t="shared" si="19"/>
        <v>Week 27</v>
      </c>
      <c r="AD50" s="156">
        <f t="shared" si="20"/>
        <v>0</v>
      </c>
      <c r="AE50" s="176"/>
      <c r="AF50" s="151"/>
      <c r="AG50" s="123">
        <f>IF(AG49="",IF(AJ11=$D50,$E16,""),AG49+1)</f>
        <v>35</v>
      </c>
      <c r="AH50" s="107" t="str">
        <f t="shared" si="5"/>
        <v>Week 35</v>
      </c>
      <c r="AI50" s="15"/>
      <c r="AJ50" s="62" t="str">
        <f t="shared" si="21"/>
        <v>Week 27</v>
      </c>
      <c r="AK50" s="156">
        <f t="shared" si="23"/>
        <v>0</v>
      </c>
      <c r="AL50" s="176"/>
      <c r="AM50" s="151"/>
      <c r="AN50" s="1"/>
      <c r="AO50" s="1"/>
    </row>
    <row r="51" spans="1:41" x14ac:dyDescent="0.25">
      <c r="A51" s="1"/>
      <c r="B51" s="1"/>
      <c r="C51" s="59">
        <f t="shared" si="0"/>
        <v>0</v>
      </c>
      <c r="D51" s="60" t="str">
        <f t="shared" si="6"/>
        <v/>
      </c>
      <c r="E51" s="50">
        <v>36</v>
      </c>
      <c r="F51" s="61" t="str">
        <f t="shared" si="1"/>
        <v>Week 36</v>
      </c>
      <c r="G51" s="15"/>
      <c r="H51" s="62" t="str">
        <f t="shared" si="15"/>
        <v>Week 28</v>
      </c>
      <c r="I51" s="156">
        <f t="shared" si="12"/>
        <v>0</v>
      </c>
      <c r="J51" s="176"/>
      <c r="K51" s="151"/>
      <c r="L51" s="108">
        <f>IF(L50="",IF(O11=$D51,$E16,""),L50+1)</f>
        <v>36</v>
      </c>
      <c r="M51" s="107" t="str">
        <f t="shared" si="2"/>
        <v>Week 36</v>
      </c>
      <c r="N51" s="15"/>
      <c r="O51" s="62" t="str">
        <f t="shared" si="16"/>
        <v>Week 28</v>
      </c>
      <c r="P51" s="156">
        <f t="shared" si="13"/>
        <v>0</v>
      </c>
      <c r="Q51" s="176"/>
      <c r="R51" s="174"/>
      <c r="S51" s="105">
        <f>IF(S50="",IF(V11=$D51,$E16,""),S50+1)</f>
        <v>36</v>
      </c>
      <c r="T51" s="107" t="str">
        <f t="shared" si="3"/>
        <v>Week 36</v>
      </c>
      <c r="U51" s="15"/>
      <c r="V51" s="62" t="str">
        <f t="shared" si="17"/>
        <v>Week 28</v>
      </c>
      <c r="W51" s="156">
        <f t="shared" si="22"/>
        <v>0</v>
      </c>
      <c r="X51" s="176"/>
      <c r="Y51" s="151"/>
      <c r="Z51" s="105">
        <f>IF(Z50="",IF(AC11=$D51,$E16,""),Z50+1)</f>
        <v>36</v>
      </c>
      <c r="AA51" s="58" t="str">
        <f t="shared" si="4"/>
        <v>Week 36</v>
      </c>
      <c r="AB51" s="15"/>
      <c r="AC51" s="62" t="str">
        <f t="shared" si="19"/>
        <v>Week 28</v>
      </c>
      <c r="AD51" s="156">
        <f t="shared" si="20"/>
        <v>0</v>
      </c>
      <c r="AE51" s="176"/>
      <c r="AF51" s="151"/>
      <c r="AG51" s="123">
        <f>IF(AG50="",IF(AJ11=$D51,$E16,""),AG50+1)</f>
        <v>36</v>
      </c>
      <c r="AH51" s="107" t="str">
        <f t="shared" si="5"/>
        <v>Week 36</v>
      </c>
      <c r="AI51" s="15"/>
      <c r="AJ51" s="62" t="str">
        <f t="shared" si="21"/>
        <v>Week 28</v>
      </c>
      <c r="AK51" s="156">
        <f t="shared" si="23"/>
        <v>0</v>
      </c>
      <c r="AL51" s="176"/>
      <c r="AM51" s="151"/>
      <c r="AN51" s="1"/>
      <c r="AO51" s="1"/>
    </row>
    <row r="52" spans="1:41" x14ac:dyDescent="0.25">
      <c r="A52" s="1"/>
      <c r="B52" s="1"/>
      <c r="C52" s="59">
        <f t="shared" si="0"/>
        <v>0</v>
      </c>
      <c r="D52" s="60" t="str">
        <f t="shared" si="6"/>
        <v/>
      </c>
      <c r="E52" s="50">
        <v>37</v>
      </c>
      <c r="F52" s="61" t="str">
        <f t="shared" si="1"/>
        <v>Week 37</v>
      </c>
      <c r="G52" s="15"/>
      <c r="H52" s="62" t="str">
        <f t="shared" si="15"/>
        <v>Week 29</v>
      </c>
      <c r="I52" s="156">
        <f t="shared" si="12"/>
        <v>0</v>
      </c>
      <c r="J52" s="176"/>
      <c r="K52" s="151"/>
      <c r="L52" s="108">
        <f>IF(L51="",IF(O11=$D52,$E16,""),L51+1)</f>
        <v>37</v>
      </c>
      <c r="M52" s="107" t="str">
        <f t="shared" si="2"/>
        <v>Week 37</v>
      </c>
      <c r="N52" s="15"/>
      <c r="O52" s="62" t="str">
        <f t="shared" si="16"/>
        <v>Week 29</v>
      </c>
      <c r="P52" s="156">
        <f t="shared" si="13"/>
        <v>0</v>
      </c>
      <c r="Q52" s="176"/>
      <c r="R52" s="174"/>
      <c r="S52" s="105">
        <f>IF(S51="",IF(V11=$D52,$E16,""),S51+1)</f>
        <v>37</v>
      </c>
      <c r="T52" s="107" t="str">
        <f t="shared" si="3"/>
        <v>Week 37</v>
      </c>
      <c r="U52" s="15"/>
      <c r="V52" s="62" t="str">
        <f t="shared" si="17"/>
        <v>Week 29</v>
      </c>
      <c r="W52" s="156">
        <f t="shared" si="22"/>
        <v>0</v>
      </c>
      <c r="X52" s="176"/>
      <c r="Y52" s="151"/>
      <c r="Z52" s="105">
        <f>IF(Z51="",IF(AC11=$D52,$E16,""),Z51+1)</f>
        <v>37</v>
      </c>
      <c r="AA52" s="58" t="str">
        <f t="shared" si="4"/>
        <v>Week 37</v>
      </c>
      <c r="AB52" s="15"/>
      <c r="AC52" s="62" t="str">
        <f t="shared" si="19"/>
        <v>Week 29</v>
      </c>
      <c r="AD52" s="156">
        <f t="shared" si="20"/>
        <v>0</v>
      </c>
      <c r="AE52" s="176"/>
      <c r="AF52" s="151"/>
      <c r="AG52" s="123">
        <f>IF(AG51="",IF(AJ11=$D52,$E16,""),AG51+1)</f>
        <v>37</v>
      </c>
      <c r="AH52" s="107" t="str">
        <f t="shared" si="5"/>
        <v>Week 37</v>
      </c>
      <c r="AI52" s="15"/>
      <c r="AJ52" s="62" t="str">
        <f t="shared" si="21"/>
        <v>Week 29</v>
      </c>
      <c r="AK52" s="156">
        <f t="shared" si="23"/>
        <v>0</v>
      </c>
      <c r="AL52" s="176"/>
      <c r="AM52" s="151"/>
      <c r="AN52" s="1"/>
      <c r="AO52" s="1"/>
    </row>
    <row r="53" spans="1:41" x14ac:dyDescent="0.25">
      <c r="A53" s="1"/>
      <c r="B53" s="1"/>
      <c r="C53" s="59">
        <f t="shared" si="0"/>
        <v>0</v>
      </c>
      <c r="D53" s="60" t="str">
        <f t="shared" si="6"/>
        <v/>
      </c>
      <c r="E53" s="50">
        <v>38</v>
      </c>
      <c r="F53" s="61" t="str">
        <f t="shared" si="1"/>
        <v>Week 38</v>
      </c>
      <c r="G53" s="15"/>
      <c r="H53" s="62" t="str">
        <f t="shared" si="15"/>
        <v>Week 30</v>
      </c>
      <c r="I53" s="156">
        <f t="shared" si="12"/>
        <v>0</v>
      </c>
      <c r="J53" s="176"/>
      <c r="K53" s="151"/>
      <c r="L53" s="108">
        <f>IF(L52="",IF(O11=$D53,$E16,""),L52+1)</f>
        <v>38</v>
      </c>
      <c r="M53" s="107" t="str">
        <f t="shared" si="2"/>
        <v>Week 38</v>
      </c>
      <c r="N53" s="15"/>
      <c r="O53" s="62" t="str">
        <f t="shared" si="16"/>
        <v>Week 30</v>
      </c>
      <c r="P53" s="156">
        <f t="shared" si="13"/>
        <v>0</v>
      </c>
      <c r="Q53" s="176"/>
      <c r="R53" s="174"/>
      <c r="S53" s="105">
        <f>IF(S52="",IF(V11=$D53,$E16,""),S52+1)</f>
        <v>38</v>
      </c>
      <c r="T53" s="107" t="str">
        <f t="shared" si="3"/>
        <v>Week 38</v>
      </c>
      <c r="U53" s="15"/>
      <c r="V53" s="62" t="str">
        <f t="shared" si="17"/>
        <v>Week 30</v>
      </c>
      <c r="W53" s="156">
        <f t="shared" si="22"/>
        <v>0</v>
      </c>
      <c r="X53" s="176"/>
      <c r="Y53" s="151"/>
      <c r="Z53" s="105">
        <f>IF(Z52="",IF(AC11=$D53,$E16,""),Z52+1)</f>
        <v>38</v>
      </c>
      <c r="AA53" s="58" t="str">
        <f t="shared" si="4"/>
        <v>Week 38</v>
      </c>
      <c r="AB53" s="15"/>
      <c r="AC53" s="62" t="str">
        <f t="shared" si="19"/>
        <v>Week 30</v>
      </c>
      <c r="AD53" s="156">
        <f t="shared" si="20"/>
        <v>0</v>
      </c>
      <c r="AE53" s="176"/>
      <c r="AF53" s="151"/>
      <c r="AG53" s="123">
        <f>IF(AG52="",IF(AJ11=$D53,$E16,""),AG52+1)</f>
        <v>38</v>
      </c>
      <c r="AH53" s="107" t="str">
        <f t="shared" si="5"/>
        <v>Week 38</v>
      </c>
      <c r="AI53" s="15"/>
      <c r="AJ53" s="62" t="str">
        <f t="shared" si="21"/>
        <v>Week 30</v>
      </c>
      <c r="AK53" s="156">
        <f t="shared" si="23"/>
        <v>0</v>
      </c>
      <c r="AL53" s="176"/>
      <c r="AM53" s="151"/>
      <c r="AN53" s="1"/>
      <c r="AO53" s="1"/>
    </row>
    <row r="54" spans="1:41" x14ac:dyDescent="0.25">
      <c r="A54" s="1"/>
      <c r="B54" s="1"/>
      <c r="C54" s="59">
        <f t="shared" si="0"/>
        <v>0</v>
      </c>
      <c r="D54" s="60" t="str">
        <f t="shared" si="6"/>
        <v/>
      </c>
      <c r="E54" s="50">
        <v>39</v>
      </c>
      <c r="F54" s="61" t="str">
        <f t="shared" si="1"/>
        <v>Week 39</v>
      </c>
      <c r="G54" s="15"/>
      <c r="H54" s="62" t="str">
        <f t="shared" si="15"/>
        <v>Week 31</v>
      </c>
      <c r="I54" s="156">
        <f t="shared" si="12"/>
        <v>0</v>
      </c>
      <c r="J54" s="176"/>
      <c r="K54" s="151"/>
      <c r="L54" s="108">
        <f>IF(L53="",IF(O11=$D54,$E16,""),L53+1)</f>
        <v>39</v>
      </c>
      <c r="M54" s="107" t="str">
        <f t="shared" si="2"/>
        <v>Week 39</v>
      </c>
      <c r="N54" s="15"/>
      <c r="O54" s="62" t="str">
        <f t="shared" si="16"/>
        <v>Week 31</v>
      </c>
      <c r="P54" s="156">
        <f t="shared" si="13"/>
        <v>0</v>
      </c>
      <c r="Q54" s="176"/>
      <c r="R54" s="174"/>
      <c r="S54" s="105">
        <f>IF(S53="",IF(V11=$D54,$E16,""),S53+1)</f>
        <v>39</v>
      </c>
      <c r="T54" s="107" t="str">
        <f t="shared" si="3"/>
        <v>Week 39</v>
      </c>
      <c r="U54" s="15"/>
      <c r="V54" s="62" t="str">
        <f t="shared" si="17"/>
        <v>Week 31</v>
      </c>
      <c r="W54" s="156">
        <f t="shared" si="22"/>
        <v>0</v>
      </c>
      <c r="X54" s="176"/>
      <c r="Y54" s="151"/>
      <c r="Z54" s="105">
        <f>IF(Z53="",IF(AC11=$D54,$E16,""),Z53+1)</f>
        <v>39</v>
      </c>
      <c r="AA54" s="58" t="str">
        <f t="shared" si="4"/>
        <v>Week 39</v>
      </c>
      <c r="AB54" s="15"/>
      <c r="AC54" s="62" t="str">
        <f t="shared" si="19"/>
        <v>Week 31</v>
      </c>
      <c r="AD54" s="156">
        <f t="shared" si="20"/>
        <v>0</v>
      </c>
      <c r="AE54" s="176"/>
      <c r="AF54" s="151"/>
      <c r="AG54" s="123">
        <f>IF(AG53="",IF(AJ11=$D54,$E16,""),AG53+1)</f>
        <v>39</v>
      </c>
      <c r="AH54" s="107" t="str">
        <f t="shared" si="5"/>
        <v>Week 39</v>
      </c>
      <c r="AI54" s="15"/>
      <c r="AJ54" s="62" t="str">
        <f t="shared" si="21"/>
        <v>Week 31</v>
      </c>
      <c r="AK54" s="156">
        <f t="shared" si="23"/>
        <v>0</v>
      </c>
      <c r="AL54" s="176"/>
      <c r="AM54" s="151"/>
      <c r="AN54" s="1"/>
      <c r="AO54" s="1"/>
    </row>
    <row r="55" spans="1:41" x14ac:dyDescent="0.25">
      <c r="A55" s="1"/>
      <c r="B55" s="1"/>
      <c r="C55" s="59">
        <f t="shared" si="0"/>
        <v>0</v>
      </c>
      <c r="D55" s="60" t="str">
        <f t="shared" si="6"/>
        <v/>
      </c>
      <c r="E55" s="50">
        <v>40</v>
      </c>
      <c r="F55" s="61" t="str">
        <f t="shared" si="1"/>
        <v>Week 40</v>
      </c>
      <c r="G55" s="15"/>
      <c r="H55" s="62" t="str">
        <f t="shared" si="15"/>
        <v>Week 32</v>
      </c>
      <c r="I55" s="156">
        <f t="shared" si="12"/>
        <v>0</v>
      </c>
      <c r="J55" s="176"/>
      <c r="K55" s="151"/>
      <c r="L55" s="108">
        <f>IF(L54="",IF(O11=$D55,$E16,""),L54+1)</f>
        <v>40</v>
      </c>
      <c r="M55" s="107" t="str">
        <f t="shared" si="2"/>
        <v>Week 40</v>
      </c>
      <c r="N55" s="15"/>
      <c r="O55" s="62" t="str">
        <f t="shared" si="16"/>
        <v>Week 32</v>
      </c>
      <c r="P55" s="156">
        <f t="shared" si="13"/>
        <v>0</v>
      </c>
      <c r="Q55" s="176"/>
      <c r="R55" s="174"/>
      <c r="S55" s="105">
        <f>IF(S54="",IF(V11=$D55,$E16,""),S54+1)</f>
        <v>40</v>
      </c>
      <c r="T55" s="107" t="str">
        <f t="shared" si="3"/>
        <v>Week 40</v>
      </c>
      <c r="U55" s="15"/>
      <c r="V55" s="62" t="str">
        <f t="shared" si="17"/>
        <v>Week 32</v>
      </c>
      <c r="W55" s="156">
        <f t="shared" si="22"/>
        <v>0</v>
      </c>
      <c r="X55" s="176"/>
      <c r="Y55" s="151"/>
      <c r="Z55" s="105">
        <f>IF(Z54="",IF(AC11=$D55,$E16,""),Z54+1)</f>
        <v>40</v>
      </c>
      <c r="AA55" s="58" t="str">
        <f t="shared" si="4"/>
        <v>Week 40</v>
      </c>
      <c r="AB55" s="15"/>
      <c r="AC55" s="62" t="str">
        <f t="shared" si="19"/>
        <v>Week 32</v>
      </c>
      <c r="AD55" s="156">
        <f t="shared" si="20"/>
        <v>0</v>
      </c>
      <c r="AE55" s="176"/>
      <c r="AF55" s="151"/>
      <c r="AG55" s="123">
        <f>IF(AG54="",IF(AJ11=$D55,$E16,""),AG54+1)</f>
        <v>40</v>
      </c>
      <c r="AH55" s="107" t="str">
        <f t="shared" si="5"/>
        <v>Week 40</v>
      </c>
      <c r="AI55" s="15"/>
      <c r="AJ55" s="62" t="str">
        <f t="shared" si="21"/>
        <v>Week 32</v>
      </c>
      <c r="AK55" s="156">
        <f t="shared" si="23"/>
        <v>0</v>
      </c>
      <c r="AL55" s="176"/>
      <c r="AM55" s="151"/>
      <c r="AN55" s="1"/>
      <c r="AO55" s="1"/>
    </row>
    <row r="56" spans="1:41" x14ac:dyDescent="0.25">
      <c r="A56" s="1"/>
      <c r="B56" s="1"/>
      <c r="C56" s="59">
        <f t="shared" si="0"/>
        <v>0</v>
      </c>
      <c r="D56" s="60" t="str">
        <f t="shared" si="6"/>
        <v/>
      </c>
      <c r="E56" s="50">
        <v>41</v>
      </c>
      <c r="F56" s="61" t="str">
        <f t="shared" si="1"/>
        <v>Week 41</v>
      </c>
      <c r="G56" s="15"/>
      <c r="H56" s="62" t="str">
        <f t="shared" si="15"/>
        <v>Week 33</v>
      </c>
      <c r="I56" s="156">
        <f t="shared" si="12"/>
        <v>0</v>
      </c>
      <c r="J56" s="176"/>
      <c r="K56" s="151"/>
      <c r="L56" s="108">
        <f>IF(L55="",IF(O11=$D56,$E16,""),L55+1)</f>
        <v>41</v>
      </c>
      <c r="M56" s="107" t="str">
        <f t="shared" si="2"/>
        <v>Week 41</v>
      </c>
      <c r="N56" s="15"/>
      <c r="O56" s="62" t="str">
        <f t="shared" si="16"/>
        <v>Week 33</v>
      </c>
      <c r="P56" s="156">
        <f t="shared" si="13"/>
        <v>0</v>
      </c>
      <c r="Q56" s="176"/>
      <c r="R56" s="174"/>
      <c r="S56" s="105">
        <f>IF(S55="",IF(V11=$D56,$E16,""),S55+1)</f>
        <v>41</v>
      </c>
      <c r="T56" s="107" t="str">
        <f t="shared" si="3"/>
        <v>Week 41</v>
      </c>
      <c r="U56" s="15"/>
      <c r="V56" s="62" t="str">
        <f t="shared" si="17"/>
        <v>Week 33</v>
      </c>
      <c r="W56" s="156">
        <f t="shared" si="22"/>
        <v>0</v>
      </c>
      <c r="X56" s="176"/>
      <c r="Y56" s="151"/>
      <c r="Z56" s="105">
        <f>IF(Z55="",IF(AC11=$D56,$E16,""),Z55+1)</f>
        <v>41</v>
      </c>
      <c r="AA56" s="58" t="str">
        <f t="shared" si="4"/>
        <v>Week 41</v>
      </c>
      <c r="AB56" s="15"/>
      <c r="AC56" s="62" t="str">
        <f t="shared" si="19"/>
        <v>Week 33</v>
      </c>
      <c r="AD56" s="156">
        <f t="shared" si="20"/>
        <v>0</v>
      </c>
      <c r="AE56" s="176"/>
      <c r="AF56" s="151"/>
      <c r="AG56" s="123">
        <f>IF(AG55="",IF(AJ11=$D56,$E16,""),AG55+1)</f>
        <v>41</v>
      </c>
      <c r="AH56" s="107" t="str">
        <f t="shared" si="5"/>
        <v>Week 41</v>
      </c>
      <c r="AI56" s="15"/>
      <c r="AJ56" s="62" t="str">
        <f t="shared" si="21"/>
        <v>Week 33</v>
      </c>
      <c r="AK56" s="156">
        <f t="shared" si="23"/>
        <v>0</v>
      </c>
      <c r="AL56" s="176"/>
      <c r="AM56" s="151"/>
      <c r="AN56" s="1"/>
      <c r="AO56" s="1"/>
    </row>
    <row r="57" spans="1:41" x14ac:dyDescent="0.25">
      <c r="A57" s="1"/>
      <c r="B57" s="1"/>
      <c r="C57" s="59">
        <f t="shared" si="0"/>
        <v>0</v>
      </c>
      <c r="D57" s="60" t="str">
        <f t="shared" si="6"/>
        <v/>
      </c>
      <c r="E57" s="50">
        <v>42</v>
      </c>
      <c r="F57" s="61" t="str">
        <f t="shared" si="1"/>
        <v>Week 42</v>
      </c>
      <c r="G57" s="15"/>
      <c r="H57" s="62" t="str">
        <f t="shared" si="15"/>
        <v>Week 34</v>
      </c>
      <c r="I57" s="156">
        <f t="shared" si="12"/>
        <v>0</v>
      </c>
      <c r="J57" s="176"/>
      <c r="K57" s="151"/>
      <c r="L57" s="108">
        <f>IF(L56="",IF(O11=$D57,$E16,""),L56+1)</f>
        <v>42</v>
      </c>
      <c r="M57" s="107" t="str">
        <f t="shared" si="2"/>
        <v>Week 42</v>
      </c>
      <c r="N57" s="15"/>
      <c r="O57" s="62" t="str">
        <f t="shared" si="16"/>
        <v>Week 34</v>
      </c>
      <c r="P57" s="156">
        <f t="shared" si="13"/>
        <v>0</v>
      </c>
      <c r="Q57" s="176"/>
      <c r="R57" s="174"/>
      <c r="S57" s="105">
        <f>IF(S56="",IF(V11=$D57,$E16,""),S56+1)</f>
        <v>42</v>
      </c>
      <c r="T57" s="107" t="str">
        <f t="shared" si="3"/>
        <v>Week 42</v>
      </c>
      <c r="U57" s="15"/>
      <c r="V57" s="62" t="str">
        <f t="shared" si="17"/>
        <v>Week 34</v>
      </c>
      <c r="W57" s="156">
        <f t="shared" si="22"/>
        <v>0</v>
      </c>
      <c r="X57" s="176"/>
      <c r="Y57" s="151"/>
      <c r="Z57" s="105">
        <f>IF(Z56="",IF(AC11=$D57,$E16,""),Z56+1)</f>
        <v>42</v>
      </c>
      <c r="AA57" s="58" t="str">
        <f t="shared" si="4"/>
        <v>Week 42</v>
      </c>
      <c r="AB57" s="15"/>
      <c r="AC57" s="62" t="str">
        <f t="shared" si="19"/>
        <v>Week 34</v>
      </c>
      <c r="AD57" s="156">
        <f t="shared" si="20"/>
        <v>0</v>
      </c>
      <c r="AE57" s="176"/>
      <c r="AF57" s="151"/>
      <c r="AG57" s="123">
        <f>IF(AG56="",IF(AJ11=$D57,$E16,""),AG56+1)</f>
        <v>42</v>
      </c>
      <c r="AH57" s="107" t="str">
        <f t="shared" si="5"/>
        <v>Week 42</v>
      </c>
      <c r="AI57" s="15"/>
      <c r="AJ57" s="62" t="str">
        <f t="shared" si="21"/>
        <v>Week 34</v>
      </c>
      <c r="AK57" s="156">
        <f t="shared" si="23"/>
        <v>0</v>
      </c>
      <c r="AL57" s="176"/>
      <c r="AM57" s="151"/>
      <c r="AN57" s="1"/>
      <c r="AO57" s="1"/>
    </row>
    <row r="58" spans="1:41" x14ac:dyDescent="0.25">
      <c r="A58" s="1"/>
      <c r="B58" s="1"/>
      <c r="C58" s="59">
        <f t="shared" si="0"/>
        <v>0</v>
      </c>
      <c r="D58" s="60" t="str">
        <f t="shared" si="6"/>
        <v/>
      </c>
      <c r="E58" s="50">
        <v>43</v>
      </c>
      <c r="F58" s="61" t="str">
        <f t="shared" si="1"/>
        <v>Week 43</v>
      </c>
      <c r="G58" s="15"/>
      <c r="H58" s="62" t="str">
        <f t="shared" si="15"/>
        <v>Week 35</v>
      </c>
      <c r="I58" s="156">
        <f t="shared" si="12"/>
        <v>0</v>
      </c>
      <c r="J58" s="176"/>
      <c r="K58" s="151"/>
      <c r="L58" s="108">
        <f>IF(L57="",IF(O11=$D58,$E16,""),L57+1)</f>
        <v>43</v>
      </c>
      <c r="M58" s="107" t="str">
        <f t="shared" si="2"/>
        <v>Week 43</v>
      </c>
      <c r="N58" s="15"/>
      <c r="O58" s="62" t="str">
        <f t="shared" si="16"/>
        <v>Week 35</v>
      </c>
      <c r="P58" s="156">
        <f t="shared" si="13"/>
        <v>0</v>
      </c>
      <c r="Q58" s="176"/>
      <c r="R58" s="174"/>
      <c r="S58" s="105">
        <f>IF(S57="",IF(V11=$D58,$E16,""),S57+1)</f>
        <v>43</v>
      </c>
      <c r="T58" s="107" t="str">
        <f t="shared" si="3"/>
        <v>Week 43</v>
      </c>
      <c r="U58" s="15"/>
      <c r="V58" s="62" t="str">
        <f t="shared" si="17"/>
        <v>Week 35</v>
      </c>
      <c r="W58" s="156">
        <f t="shared" si="22"/>
        <v>0</v>
      </c>
      <c r="X58" s="176"/>
      <c r="Y58" s="151"/>
      <c r="Z58" s="105">
        <f>IF(Z57="",IF(AC11=$D58,$E16,""),Z57+1)</f>
        <v>43</v>
      </c>
      <c r="AA58" s="58" t="str">
        <f t="shared" si="4"/>
        <v>Week 43</v>
      </c>
      <c r="AB58" s="15"/>
      <c r="AC58" s="62" t="str">
        <f t="shared" si="19"/>
        <v>Week 35</v>
      </c>
      <c r="AD58" s="156">
        <f t="shared" si="20"/>
        <v>0</v>
      </c>
      <c r="AE58" s="176"/>
      <c r="AF58" s="151"/>
      <c r="AG58" s="123">
        <f>IF(AG57="",IF(AJ11=$D58,$E16,""),AG57+1)</f>
        <v>43</v>
      </c>
      <c r="AH58" s="107" t="str">
        <f t="shared" si="5"/>
        <v>Week 43</v>
      </c>
      <c r="AI58" s="15"/>
      <c r="AJ58" s="62" t="str">
        <f t="shared" si="21"/>
        <v>Week 35</v>
      </c>
      <c r="AK58" s="156">
        <f t="shared" si="23"/>
        <v>0</v>
      </c>
      <c r="AL58" s="176"/>
      <c r="AM58" s="151"/>
      <c r="AN58" s="1"/>
      <c r="AO58" s="1"/>
    </row>
    <row r="59" spans="1:41" x14ac:dyDescent="0.25">
      <c r="A59" s="1"/>
      <c r="B59" s="1"/>
      <c r="C59" s="59">
        <f t="shared" si="0"/>
        <v>0</v>
      </c>
      <c r="D59" s="60" t="str">
        <f t="shared" si="6"/>
        <v/>
      </c>
      <c r="E59" s="50">
        <v>44</v>
      </c>
      <c r="F59" s="61" t="str">
        <f t="shared" si="1"/>
        <v>Week 44</v>
      </c>
      <c r="G59" s="15"/>
      <c r="H59" s="62" t="str">
        <f t="shared" si="15"/>
        <v>Week 36</v>
      </c>
      <c r="I59" s="156">
        <f t="shared" si="12"/>
        <v>0</v>
      </c>
      <c r="J59" s="176"/>
      <c r="K59" s="151"/>
      <c r="L59" s="108">
        <f>IF(L58="",IF(O11=$D59,$E16,""),L58+1)</f>
        <v>44</v>
      </c>
      <c r="M59" s="107" t="str">
        <f t="shared" si="2"/>
        <v>Week 44</v>
      </c>
      <c r="N59" s="15"/>
      <c r="O59" s="62" t="str">
        <f t="shared" si="16"/>
        <v>Week 36</v>
      </c>
      <c r="P59" s="156">
        <f t="shared" si="13"/>
        <v>0</v>
      </c>
      <c r="Q59" s="176"/>
      <c r="R59" s="174"/>
      <c r="S59" s="105">
        <f>IF(S58="",IF(V11=$D59,$E16,""),S58+1)</f>
        <v>44</v>
      </c>
      <c r="T59" s="107" t="str">
        <f t="shared" si="3"/>
        <v>Week 44</v>
      </c>
      <c r="U59" s="15"/>
      <c r="V59" s="62" t="str">
        <f t="shared" si="17"/>
        <v>Week 36</v>
      </c>
      <c r="W59" s="156">
        <f t="shared" si="22"/>
        <v>0</v>
      </c>
      <c r="X59" s="176"/>
      <c r="Y59" s="151"/>
      <c r="Z59" s="105">
        <f>IF(Z58="",IF(AC11=$D59,$E16,""),Z58+1)</f>
        <v>44</v>
      </c>
      <c r="AA59" s="58" t="str">
        <f t="shared" si="4"/>
        <v>Week 44</v>
      </c>
      <c r="AB59" s="15"/>
      <c r="AC59" s="62" t="str">
        <f t="shared" si="19"/>
        <v>Week 36</v>
      </c>
      <c r="AD59" s="156">
        <f t="shared" si="20"/>
        <v>0</v>
      </c>
      <c r="AE59" s="176"/>
      <c r="AF59" s="151"/>
      <c r="AG59" s="123">
        <f>IF(AG58="",IF(AJ11=$D59,$E16,""),AG58+1)</f>
        <v>44</v>
      </c>
      <c r="AH59" s="107" t="str">
        <f t="shared" si="5"/>
        <v>Week 44</v>
      </c>
      <c r="AI59" s="15"/>
      <c r="AJ59" s="62" t="str">
        <f t="shared" si="21"/>
        <v>Week 36</v>
      </c>
      <c r="AK59" s="156">
        <f t="shared" si="23"/>
        <v>0</v>
      </c>
      <c r="AL59" s="176"/>
      <c r="AM59" s="151"/>
      <c r="AN59" s="1"/>
      <c r="AO59" s="1"/>
    </row>
    <row r="60" spans="1:41" x14ac:dyDescent="0.25">
      <c r="A60" s="1"/>
      <c r="B60" s="1"/>
      <c r="C60" s="59">
        <f t="shared" si="0"/>
        <v>0</v>
      </c>
      <c r="D60" s="60" t="str">
        <f t="shared" si="6"/>
        <v/>
      </c>
      <c r="E60" s="50">
        <v>45</v>
      </c>
      <c r="F60" s="61" t="str">
        <f t="shared" si="1"/>
        <v>Week 45</v>
      </c>
      <c r="G60" s="15"/>
      <c r="H60" s="62" t="str">
        <f t="shared" si="15"/>
        <v>Week 37</v>
      </c>
      <c r="I60" s="156">
        <f t="shared" si="12"/>
        <v>0</v>
      </c>
      <c r="J60" s="176"/>
      <c r="K60" s="151"/>
      <c r="L60" s="108">
        <f>IF(L59="",IF(O11=$D60,$E16,""),L59+1)</f>
        <v>45</v>
      </c>
      <c r="M60" s="107" t="str">
        <f t="shared" si="2"/>
        <v>Week 45</v>
      </c>
      <c r="N60" s="15"/>
      <c r="O60" s="62" t="str">
        <f t="shared" si="16"/>
        <v>Week 37</v>
      </c>
      <c r="P60" s="156">
        <f t="shared" si="13"/>
        <v>0</v>
      </c>
      <c r="Q60" s="176"/>
      <c r="R60" s="174"/>
      <c r="S60" s="105">
        <f>IF(S59="",IF(V11=$D60,$E16,""),S59+1)</f>
        <v>45</v>
      </c>
      <c r="T60" s="107" t="str">
        <f t="shared" si="3"/>
        <v>Week 45</v>
      </c>
      <c r="U60" s="15"/>
      <c r="V60" s="62" t="str">
        <f t="shared" si="17"/>
        <v>Week 37</v>
      </c>
      <c r="W60" s="156">
        <f t="shared" si="22"/>
        <v>0</v>
      </c>
      <c r="X60" s="176"/>
      <c r="Y60" s="151"/>
      <c r="Z60" s="105">
        <f>IF(Z59="",IF(AC11=$D60,$E16,""),Z59+1)</f>
        <v>45</v>
      </c>
      <c r="AA60" s="58" t="str">
        <f t="shared" si="4"/>
        <v>Week 45</v>
      </c>
      <c r="AB60" s="15"/>
      <c r="AC60" s="62" t="str">
        <f t="shared" si="19"/>
        <v>Week 37</v>
      </c>
      <c r="AD60" s="156">
        <f t="shared" si="20"/>
        <v>0</v>
      </c>
      <c r="AE60" s="176"/>
      <c r="AF60" s="151"/>
      <c r="AG60" s="123">
        <f>IF(AG59="",IF(AJ11=$D60,$E16,""),AG59+1)</f>
        <v>45</v>
      </c>
      <c r="AH60" s="107" t="str">
        <f t="shared" si="5"/>
        <v>Week 45</v>
      </c>
      <c r="AI60" s="15"/>
      <c r="AJ60" s="62" t="str">
        <f t="shared" si="21"/>
        <v>Week 37</v>
      </c>
      <c r="AK60" s="156">
        <f t="shared" si="23"/>
        <v>0</v>
      </c>
      <c r="AL60" s="176"/>
      <c r="AM60" s="151"/>
      <c r="AN60" s="1"/>
      <c r="AO60" s="1"/>
    </row>
    <row r="61" spans="1:41" x14ac:dyDescent="0.25">
      <c r="A61" s="1"/>
      <c r="B61" s="1"/>
      <c r="C61" s="59">
        <f t="shared" si="0"/>
        <v>0</v>
      </c>
      <c r="D61" s="60" t="str">
        <f t="shared" si="6"/>
        <v/>
      </c>
      <c r="E61" s="50">
        <v>46</v>
      </c>
      <c r="F61" s="61" t="str">
        <f t="shared" si="1"/>
        <v>Week 46</v>
      </c>
      <c r="G61" s="15"/>
      <c r="H61" s="62" t="str">
        <f t="shared" si="15"/>
        <v>Week 38</v>
      </c>
      <c r="I61" s="156">
        <f t="shared" si="12"/>
        <v>0</v>
      </c>
      <c r="J61" s="176"/>
      <c r="K61" s="151"/>
      <c r="L61" s="108">
        <f>IF(L60="",IF(O11=$D61,$E16,""),L60+1)</f>
        <v>46</v>
      </c>
      <c r="M61" s="107" t="str">
        <f t="shared" si="2"/>
        <v>Week 46</v>
      </c>
      <c r="N61" s="15"/>
      <c r="O61" s="62" t="str">
        <f t="shared" si="16"/>
        <v>Week 38</v>
      </c>
      <c r="P61" s="156">
        <f t="shared" si="13"/>
        <v>0</v>
      </c>
      <c r="Q61" s="176"/>
      <c r="R61" s="174"/>
      <c r="S61" s="105">
        <f>IF(S60="",IF(V11=$D61,$E16,""),S60+1)</f>
        <v>46</v>
      </c>
      <c r="T61" s="107" t="str">
        <f t="shared" si="3"/>
        <v>Week 46</v>
      </c>
      <c r="U61" s="15"/>
      <c r="V61" s="62" t="str">
        <f t="shared" si="17"/>
        <v>Week 38</v>
      </c>
      <c r="W61" s="156">
        <f t="shared" si="22"/>
        <v>0</v>
      </c>
      <c r="X61" s="176"/>
      <c r="Y61" s="151"/>
      <c r="Z61" s="105">
        <f>IF(Z60="",IF(AC11=$D61,$E16,""),Z60+1)</f>
        <v>46</v>
      </c>
      <c r="AA61" s="58" t="str">
        <f t="shared" si="4"/>
        <v>Week 46</v>
      </c>
      <c r="AB61" s="15"/>
      <c r="AC61" s="62" t="str">
        <f t="shared" si="19"/>
        <v>Week 38</v>
      </c>
      <c r="AD61" s="156">
        <f t="shared" si="20"/>
        <v>0</v>
      </c>
      <c r="AE61" s="176"/>
      <c r="AF61" s="151"/>
      <c r="AG61" s="123">
        <f>IF(AG60="",IF(AJ11=$D61,$E16,""),AG60+1)</f>
        <v>46</v>
      </c>
      <c r="AH61" s="107" t="str">
        <f t="shared" si="5"/>
        <v>Week 46</v>
      </c>
      <c r="AI61" s="15"/>
      <c r="AJ61" s="62" t="str">
        <f t="shared" si="21"/>
        <v>Week 38</v>
      </c>
      <c r="AK61" s="156">
        <f t="shared" si="23"/>
        <v>0</v>
      </c>
      <c r="AL61" s="176"/>
      <c r="AM61" s="151"/>
      <c r="AN61" s="1"/>
      <c r="AO61" s="1"/>
    </row>
    <row r="62" spans="1:41" x14ac:dyDescent="0.25">
      <c r="A62" s="1"/>
      <c r="B62" s="1"/>
      <c r="C62" s="59">
        <f t="shared" si="0"/>
        <v>0</v>
      </c>
      <c r="D62" s="60" t="str">
        <f t="shared" si="6"/>
        <v/>
      </c>
      <c r="E62" s="50">
        <v>47</v>
      </c>
      <c r="F62" s="61" t="str">
        <f t="shared" si="1"/>
        <v>Week 47</v>
      </c>
      <c r="G62" s="15"/>
      <c r="H62" s="62" t="str">
        <f t="shared" si="15"/>
        <v>Week 39</v>
      </c>
      <c r="I62" s="156">
        <f t="shared" si="12"/>
        <v>0</v>
      </c>
      <c r="J62" s="176"/>
      <c r="K62" s="151"/>
      <c r="L62" s="108">
        <f>IF(L61="",IF(O11=$D62,$E16,""),L61+1)</f>
        <v>47</v>
      </c>
      <c r="M62" s="107" t="str">
        <f t="shared" si="2"/>
        <v>Week 47</v>
      </c>
      <c r="N62" s="15"/>
      <c r="O62" s="62" t="str">
        <f t="shared" si="16"/>
        <v>Week 39</v>
      </c>
      <c r="P62" s="156">
        <f t="shared" si="13"/>
        <v>0</v>
      </c>
      <c r="Q62" s="176"/>
      <c r="R62" s="174"/>
      <c r="S62" s="105">
        <f>IF(S61="",IF(V11=$D62,$E16,""),S61+1)</f>
        <v>47</v>
      </c>
      <c r="T62" s="107" t="str">
        <f t="shared" si="3"/>
        <v>Week 47</v>
      </c>
      <c r="U62" s="15"/>
      <c r="V62" s="62" t="str">
        <f t="shared" si="17"/>
        <v>Week 39</v>
      </c>
      <c r="W62" s="156">
        <f t="shared" si="22"/>
        <v>0</v>
      </c>
      <c r="X62" s="176"/>
      <c r="Y62" s="151"/>
      <c r="Z62" s="105">
        <f>IF(Z61="",IF(AC11=$D62,$E16,""),Z61+1)</f>
        <v>47</v>
      </c>
      <c r="AA62" s="58" t="str">
        <f t="shared" si="4"/>
        <v>Week 47</v>
      </c>
      <c r="AB62" s="15"/>
      <c r="AC62" s="62" t="str">
        <f t="shared" si="19"/>
        <v>Week 39</v>
      </c>
      <c r="AD62" s="156">
        <f t="shared" si="20"/>
        <v>0</v>
      </c>
      <c r="AE62" s="176"/>
      <c r="AF62" s="151"/>
      <c r="AG62" s="123">
        <f>IF(AG61="",IF(AJ11=$D62,$E16,""),AG61+1)</f>
        <v>47</v>
      </c>
      <c r="AH62" s="107" t="str">
        <f t="shared" si="5"/>
        <v>Week 47</v>
      </c>
      <c r="AI62" s="15"/>
      <c r="AJ62" s="62" t="str">
        <f t="shared" si="21"/>
        <v>Week 39</v>
      </c>
      <c r="AK62" s="156">
        <f t="shared" si="23"/>
        <v>0</v>
      </c>
      <c r="AL62" s="176"/>
      <c r="AM62" s="151"/>
      <c r="AN62" s="1"/>
      <c r="AO62" s="1"/>
    </row>
    <row r="63" spans="1:41" x14ac:dyDescent="0.25">
      <c r="A63" s="1"/>
      <c r="B63" s="1"/>
      <c r="C63" s="59">
        <f t="shared" si="0"/>
        <v>0</v>
      </c>
      <c r="D63" s="60" t="str">
        <f t="shared" si="6"/>
        <v/>
      </c>
      <c r="E63" s="50">
        <v>48</v>
      </c>
      <c r="F63" s="61" t="str">
        <f t="shared" si="1"/>
        <v>Week 48</v>
      </c>
      <c r="G63" s="15"/>
      <c r="H63" s="62" t="str">
        <f t="shared" si="15"/>
        <v>Week 40</v>
      </c>
      <c r="I63" s="156">
        <f t="shared" si="12"/>
        <v>0</v>
      </c>
      <c r="J63" s="176"/>
      <c r="K63" s="151"/>
      <c r="L63" s="108">
        <f>IF(L62="",IF(O11=$D63,$E16,""),L62+1)</f>
        <v>48</v>
      </c>
      <c r="M63" s="107" t="str">
        <f t="shared" si="2"/>
        <v>Week 48</v>
      </c>
      <c r="N63" s="15"/>
      <c r="O63" s="62" t="str">
        <f t="shared" si="16"/>
        <v>Week 40</v>
      </c>
      <c r="P63" s="156">
        <f t="shared" si="13"/>
        <v>0</v>
      </c>
      <c r="Q63" s="176"/>
      <c r="R63" s="151"/>
      <c r="S63" s="105">
        <f>IF(S62="",IF(V11=$D63,$E16,""),S62+1)</f>
        <v>48</v>
      </c>
      <c r="T63" s="107" t="str">
        <f t="shared" si="3"/>
        <v>Week 48</v>
      </c>
      <c r="U63" s="15"/>
      <c r="V63" s="62" t="str">
        <f t="shared" si="17"/>
        <v>Week 40</v>
      </c>
      <c r="W63" s="156">
        <f t="shared" si="22"/>
        <v>0</v>
      </c>
      <c r="X63" s="176"/>
      <c r="Y63" s="151"/>
      <c r="Z63" s="105">
        <f>IF(Z62="",IF(AC11=$D63,$E16,""),Z62+1)</f>
        <v>48</v>
      </c>
      <c r="AA63" s="58" t="str">
        <f t="shared" si="4"/>
        <v>Week 48</v>
      </c>
      <c r="AB63" s="15"/>
      <c r="AC63" s="62" t="str">
        <f t="shared" si="19"/>
        <v>Week 40</v>
      </c>
      <c r="AD63" s="156">
        <f t="shared" si="20"/>
        <v>0</v>
      </c>
      <c r="AE63" s="176"/>
      <c r="AF63" s="151"/>
      <c r="AG63" s="123">
        <f>IF(AG62="",IF(AJ11=$D63,$E16,""),AG62+1)</f>
        <v>48</v>
      </c>
      <c r="AH63" s="107" t="str">
        <f t="shared" si="5"/>
        <v>Week 48</v>
      </c>
      <c r="AI63" s="15"/>
      <c r="AJ63" s="62" t="str">
        <f t="shared" si="21"/>
        <v>Week 40</v>
      </c>
      <c r="AK63" s="156">
        <f t="shared" si="23"/>
        <v>0</v>
      </c>
      <c r="AL63" s="176"/>
      <c r="AM63" s="151"/>
      <c r="AN63" s="1"/>
      <c r="AO63" s="1"/>
    </row>
    <row r="64" spans="1:41" x14ac:dyDescent="0.25">
      <c r="A64" s="1"/>
      <c r="B64" s="1"/>
      <c r="C64" s="59">
        <f t="shared" si="0"/>
        <v>0</v>
      </c>
      <c r="D64" s="60" t="str">
        <f t="shared" si="6"/>
        <v/>
      </c>
      <c r="E64" s="50">
        <v>49</v>
      </c>
      <c r="F64" s="61" t="str">
        <f t="shared" si="1"/>
        <v>Week 49</v>
      </c>
      <c r="G64" s="15"/>
      <c r="H64" s="62" t="str">
        <f t="shared" si="15"/>
        <v>Week 41</v>
      </c>
      <c r="I64" s="156">
        <f t="shared" si="12"/>
        <v>0</v>
      </c>
      <c r="J64" s="176"/>
      <c r="K64" s="151"/>
      <c r="L64" s="108">
        <f>IF(L63="",IF(O11=$D64,$E16,""),L63+1)</f>
        <v>49</v>
      </c>
      <c r="M64" s="107" t="str">
        <f t="shared" si="2"/>
        <v>Week 49</v>
      </c>
      <c r="N64" s="15"/>
      <c r="O64" s="62" t="str">
        <f t="shared" si="16"/>
        <v>Week 41</v>
      </c>
      <c r="P64" s="156">
        <f t="shared" si="13"/>
        <v>0</v>
      </c>
      <c r="Q64" s="176"/>
      <c r="R64" s="151"/>
      <c r="S64" s="105">
        <f>IF(S63="",IF(V11=$D64,$E16,""),S63+1)</f>
        <v>49</v>
      </c>
      <c r="T64" s="107" t="str">
        <f t="shared" si="3"/>
        <v>Week 49</v>
      </c>
      <c r="U64" s="15"/>
      <c r="V64" s="62" t="str">
        <f t="shared" si="17"/>
        <v>Week 41</v>
      </c>
      <c r="W64" s="156">
        <f t="shared" si="22"/>
        <v>0</v>
      </c>
      <c r="X64" s="176"/>
      <c r="Y64" s="151"/>
      <c r="Z64" s="105">
        <f>IF(Z63="",IF(AC11=$D64,$E16,""),Z63+1)</f>
        <v>49</v>
      </c>
      <c r="AA64" s="58" t="str">
        <f t="shared" si="4"/>
        <v>Week 49</v>
      </c>
      <c r="AB64" s="15"/>
      <c r="AC64" s="62" t="str">
        <f t="shared" si="19"/>
        <v>Week 41</v>
      </c>
      <c r="AD64" s="156">
        <f t="shared" si="20"/>
        <v>0</v>
      </c>
      <c r="AE64" s="176"/>
      <c r="AF64" s="151"/>
      <c r="AG64" s="123">
        <f>IF(AG63="",IF(AJ11=$D64,$E16,""),AG63+1)</f>
        <v>49</v>
      </c>
      <c r="AH64" s="107" t="str">
        <f t="shared" si="5"/>
        <v>Week 49</v>
      </c>
      <c r="AI64" s="15"/>
      <c r="AJ64" s="62" t="str">
        <f t="shared" si="21"/>
        <v>Week 41</v>
      </c>
      <c r="AK64" s="156">
        <f t="shared" si="23"/>
        <v>0</v>
      </c>
      <c r="AL64" s="176"/>
      <c r="AM64" s="151"/>
      <c r="AN64" s="1"/>
      <c r="AO64" s="1"/>
    </row>
    <row r="65" spans="1:41" x14ac:dyDescent="0.25">
      <c r="A65" s="1"/>
      <c r="B65" s="1"/>
      <c r="C65" s="59">
        <f t="shared" si="0"/>
        <v>0</v>
      </c>
      <c r="D65" s="60" t="str">
        <f t="shared" si="6"/>
        <v/>
      </c>
      <c r="E65" s="50">
        <v>50</v>
      </c>
      <c r="F65" s="61" t="str">
        <f t="shared" si="1"/>
        <v>Week 50</v>
      </c>
      <c r="G65" s="15"/>
      <c r="H65" s="62" t="str">
        <f t="shared" si="15"/>
        <v>Week 42</v>
      </c>
      <c r="I65" s="156">
        <f t="shared" si="12"/>
        <v>0</v>
      </c>
      <c r="J65" s="176"/>
      <c r="K65" s="151"/>
      <c r="L65" s="108">
        <f>IF(L64="",IF(O11=$D65,$E16,""),L64+1)</f>
        <v>50</v>
      </c>
      <c r="M65" s="107" t="str">
        <f t="shared" si="2"/>
        <v>Week 50</v>
      </c>
      <c r="N65" s="15"/>
      <c r="O65" s="62" t="str">
        <f t="shared" si="16"/>
        <v>Week 42</v>
      </c>
      <c r="P65" s="156">
        <f t="shared" si="13"/>
        <v>0</v>
      </c>
      <c r="Q65" s="176"/>
      <c r="R65" s="151"/>
      <c r="S65" s="105">
        <f>IF(S64="",IF(V11=$D65,$E16,""),S64+1)</f>
        <v>50</v>
      </c>
      <c r="T65" s="107" t="str">
        <f t="shared" si="3"/>
        <v>Week 50</v>
      </c>
      <c r="U65" s="15"/>
      <c r="V65" s="62" t="str">
        <f t="shared" si="17"/>
        <v>Week 42</v>
      </c>
      <c r="W65" s="156">
        <f t="shared" si="22"/>
        <v>0</v>
      </c>
      <c r="X65" s="176"/>
      <c r="Y65" s="151"/>
      <c r="Z65" s="105">
        <f>IF(Z64="",IF(AC11=$D65,$E16,""),Z64+1)</f>
        <v>50</v>
      </c>
      <c r="AA65" s="58" t="str">
        <f t="shared" si="4"/>
        <v>Week 50</v>
      </c>
      <c r="AB65" s="15"/>
      <c r="AC65" s="62" t="str">
        <f t="shared" si="19"/>
        <v>Week 42</v>
      </c>
      <c r="AD65" s="156">
        <f t="shared" si="20"/>
        <v>0</v>
      </c>
      <c r="AE65" s="176"/>
      <c r="AF65" s="151"/>
      <c r="AG65" s="123">
        <f>IF(AG64="",IF(AJ11=$D65,$E16,""),AG64+1)</f>
        <v>50</v>
      </c>
      <c r="AH65" s="107" t="str">
        <f t="shared" si="5"/>
        <v>Week 50</v>
      </c>
      <c r="AI65" s="15"/>
      <c r="AJ65" s="62" t="str">
        <f t="shared" si="21"/>
        <v>Week 42</v>
      </c>
      <c r="AK65" s="156">
        <f t="shared" si="23"/>
        <v>0</v>
      </c>
      <c r="AL65" s="176"/>
      <c r="AM65" s="151"/>
      <c r="AN65" s="1"/>
      <c r="AO65" s="1"/>
    </row>
    <row r="66" spans="1:41" x14ac:dyDescent="0.25">
      <c r="A66" s="1"/>
      <c r="B66" s="1"/>
      <c r="C66" s="59">
        <f t="shared" si="0"/>
        <v>0</v>
      </c>
      <c r="D66" s="60" t="str">
        <f t="shared" si="6"/>
        <v/>
      </c>
      <c r="E66" s="50">
        <v>51</v>
      </c>
      <c r="F66" s="61" t="str">
        <f t="shared" si="1"/>
        <v>Week 51</v>
      </c>
      <c r="G66" s="15"/>
      <c r="H66" s="62" t="str">
        <f t="shared" si="15"/>
        <v>Week 43</v>
      </c>
      <c r="I66" s="156">
        <f t="shared" si="12"/>
        <v>0</v>
      </c>
      <c r="J66" s="176"/>
      <c r="K66" s="151"/>
      <c r="L66" s="108">
        <f>IF(L65="",IF(O11=$D66,$E16,""),L65+1)</f>
        <v>51</v>
      </c>
      <c r="M66" s="107" t="str">
        <f t="shared" si="2"/>
        <v>Week 51</v>
      </c>
      <c r="N66" s="15"/>
      <c r="O66" s="62" t="str">
        <f t="shared" si="16"/>
        <v>Week 43</v>
      </c>
      <c r="P66" s="156">
        <f t="shared" si="13"/>
        <v>0</v>
      </c>
      <c r="Q66" s="176"/>
      <c r="R66" s="151"/>
      <c r="S66" s="105">
        <f>IF(S65="",IF(V11=$D66,$E16,""),S65+1)</f>
        <v>51</v>
      </c>
      <c r="T66" s="107" t="str">
        <f t="shared" si="3"/>
        <v>Week 51</v>
      </c>
      <c r="U66" s="15"/>
      <c r="V66" s="62" t="str">
        <f t="shared" si="17"/>
        <v>Week 43</v>
      </c>
      <c r="W66" s="156">
        <f t="shared" si="22"/>
        <v>0</v>
      </c>
      <c r="X66" s="176"/>
      <c r="Y66" s="151"/>
      <c r="Z66" s="105">
        <f>IF(Z65="",IF(AC11=$D66,$E16,""),Z65+1)</f>
        <v>51</v>
      </c>
      <c r="AA66" s="58" t="str">
        <f t="shared" si="4"/>
        <v>Week 51</v>
      </c>
      <c r="AB66" s="15"/>
      <c r="AC66" s="62" t="str">
        <f t="shared" si="19"/>
        <v>Week 43</v>
      </c>
      <c r="AD66" s="156">
        <f t="shared" si="20"/>
        <v>0</v>
      </c>
      <c r="AE66" s="176"/>
      <c r="AF66" s="151"/>
      <c r="AG66" s="123">
        <f>IF(AG65="",IF(AJ11=$D66,$E16,""),AG65+1)</f>
        <v>51</v>
      </c>
      <c r="AH66" s="107" t="str">
        <f t="shared" si="5"/>
        <v>Week 51</v>
      </c>
      <c r="AI66" s="15"/>
      <c r="AJ66" s="62" t="str">
        <f t="shared" si="21"/>
        <v>Week 43</v>
      </c>
      <c r="AK66" s="156">
        <f t="shared" si="23"/>
        <v>0</v>
      </c>
      <c r="AL66" s="176"/>
      <c r="AM66" s="151"/>
      <c r="AN66" s="1"/>
      <c r="AO66" s="1"/>
    </row>
    <row r="67" spans="1:41" ht="15.75" thickBot="1" x14ac:dyDescent="0.3">
      <c r="A67" s="1"/>
      <c r="B67" s="1"/>
      <c r="C67" s="59">
        <f t="shared" si="0"/>
        <v>0</v>
      </c>
      <c r="D67" s="60" t="str">
        <f t="shared" si="6"/>
        <v/>
      </c>
      <c r="E67" s="50">
        <v>52</v>
      </c>
      <c r="F67" s="64" t="str">
        <f t="shared" si="1"/>
        <v>Week 52</v>
      </c>
      <c r="G67" s="16"/>
      <c r="H67" s="62" t="str">
        <f t="shared" si="15"/>
        <v>Week 44</v>
      </c>
      <c r="I67" s="156">
        <f t="shared" si="12"/>
        <v>0</v>
      </c>
      <c r="J67" s="176"/>
      <c r="K67" s="151"/>
      <c r="L67" s="108">
        <f>IF(L66="",IF(O11=$D67,$E16,""),L66+1)</f>
        <v>52</v>
      </c>
      <c r="M67" s="109" t="str">
        <f t="shared" si="2"/>
        <v>Week 52</v>
      </c>
      <c r="N67" s="16"/>
      <c r="O67" s="62" t="str">
        <f t="shared" si="16"/>
        <v>Week 44</v>
      </c>
      <c r="P67" s="156">
        <f t="shared" si="13"/>
        <v>0</v>
      </c>
      <c r="Q67" s="176"/>
      <c r="R67" s="151"/>
      <c r="S67" s="105">
        <f>IF(S66="",IF(V11=$D67,$E16,""),S66+1)</f>
        <v>52</v>
      </c>
      <c r="T67" s="109" t="str">
        <f t="shared" si="3"/>
        <v>Week 52</v>
      </c>
      <c r="U67" s="16"/>
      <c r="V67" s="62" t="str">
        <f t="shared" si="17"/>
        <v>Week 44</v>
      </c>
      <c r="W67" s="156">
        <f t="shared" si="22"/>
        <v>0</v>
      </c>
      <c r="X67" s="176"/>
      <c r="Y67" s="151"/>
      <c r="Z67" s="105">
        <f>IF(Z66="",IF(AC11=$D67,$E16,""),Z66+1)</f>
        <v>52</v>
      </c>
      <c r="AA67" s="193" t="str">
        <f t="shared" si="4"/>
        <v>Week 52</v>
      </c>
      <c r="AB67" s="16"/>
      <c r="AC67" s="62" t="str">
        <f t="shared" si="19"/>
        <v>Week 44</v>
      </c>
      <c r="AD67" s="156">
        <f t="shared" si="20"/>
        <v>0</v>
      </c>
      <c r="AE67" s="176"/>
      <c r="AF67" s="151"/>
      <c r="AG67" s="123">
        <f>IF(AG66="",IF(AJ11=$D67,$E16,""),AG66+1)</f>
        <v>52</v>
      </c>
      <c r="AH67" s="109" t="str">
        <f t="shared" si="5"/>
        <v>Week 52</v>
      </c>
      <c r="AI67" s="16"/>
      <c r="AJ67" s="62" t="str">
        <f t="shared" si="21"/>
        <v>Week 44</v>
      </c>
      <c r="AK67" s="156">
        <f t="shared" si="23"/>
        <v>0</v>
      </c>
      <c r="AL67" s="176"/>
      <c r="AM67" s="151"/>
      <c r="AN67" s="1"/>
      <c r="AO67" s="1"/>
    </row>
    <row r="68" spans="1:41" x14ac:dyDescent="0.25">
      <c r="A68" s="1"/>
      <c r="B68" s="1"/>
      <c r="C68" s="59">
        <f t="shared" si="0"/>
        <v>0</v>
      </c>
      <c r="D68" s="60" t="str">
        <f t="shared" si="6"/>
        <v/>
      </c>
      <c r="E68" s="50">
        <v>53</v>
      </c>
      <c r="F68" s="1"/>
      <c r="G68" s="91"/>
      <c r="H68" s="62" t="str">
        <f t="shared" si="15"/>
        <v>Week 45</v>
      </c>
      <c r="I68" s="156">
        <f t="shared" si="12"/>
        <v>0</v>
      </c>
      <c r="J68" s="177"/>
      <c r="K68" s="151"/>
      <c r="L68" s="66"/>
      <c r="M68" s="1"/>
      <c r="N68" s="103"/>
      <c r="O68" s="65" t="str">
        <f t="shared" si="16"/>
        <v>Week 45</v>
      </c>
      <c r="P68" s="156">
        <f t="shared" si="13"/>
        <v>0</v>
      </c>
      <c r="Q68" s="177"/>
      <c r="R68" s="151"/>
      <c r="S68" s="66"/>
      <c r="T68" s="1"/>
      <c r="U68" s="91"/>
      <c r="V68" s="62" t="str">
        <f t="shared" si="17"/>
        <v>Week 45</v>
      </c>
      <c r="W68" s="156">
        <f t="shared" si="22"/>
        <v>0</v>
      </c>
      <c r="X68" s="177"/>
      <c r="Y68" s="151"/>
      <c r="Z68" s="66"/>
      <c r="AA68" s="169"/>
      <c r="AB68" s="91"/>
      <c r="AC68" s="65" t="str">
        <f t="shared" si="19"/>
        <v>Week 45</v>
      </c>
      <c r="AD68" s="156">
        <f t="shared" si="20"/>
        <v>0</v>
      </c>
      <c r="AE68" s="177"/>
      <c r="AF68" s="151"/>
      <c r="AG68" s="66"/>
      <c r="AH68" s="1"/>
      <c r="AI68" s="91"/>
      <c r="AJ68" s="62" t="str">
        <f t="shared" si="21"/>
        <v>Week 45</v>
      </c>
      <c r="AK68" s="156">
        <f t="shared" si="23"/>
        <v>0</v>
      </c>
      <c r="AL68" s="177"/>
      <c r="AM68" s="151"/>
      <c r="AN68" s="1"/>
      <c r="AO68" s="1"/>
    </row>
    <row r="69" spans="1:41" x14ac:dyDescent="0.25">
      <c r="A69" s="1"/>
      <c r="B69" s="1"/>
      <c r="C69" s="59">
        <f t="shared" si="0"/>
        <v>0</v>
      </c>
      <c r="D69" s="60" t="str">
        <f t="shared" si="6"/>
        <v/>
      </c>
      <c r="E69" s="50">
        <v>54</v>
      </c>
      <c r="F69" s="1"/>
      <c r="G69" s="92"/>
      <c r="H69" s="62" t="str">
        <f t="shared" si="15"/>
        <v>Week 46</v>
      </c>
      <c r="I69" s="156">
        <f t="shared" si="12"/>
        <v>0</v>
      </c>
      <c r="J69" s="178"/>
      <c r="K69" s="151"/>
      <c r="L69" s="66"/>
      <c r="M69" s="1"/>
      <c r="N69" s="169"/>
      <c r="O69" s="65" t="str">
        <f t="shared" si="16"/>
        <v>Week 46</v>
      </c>
      <c r="P69" s="156">
        <f t="shared" si="13"/>
        <v>0</v>
      </c>
      <c r="Q69" s="178"/>
      <c r="R69" s="151"/>
      <c r="S69" s="66"/>
      <c r="T69" s="1"/>
      <c r="U69" s="92"/>
      <c r="V69" s="62" t="str">
        <f t="shared" si="17"/>
        <v>Week 46</v>
      </c>
      <c r="W69" s="156">
        <f t="shared" si="22"/>
        <v>0</v>
      </c>
      <c r="X69" s="178"/>
      <c r="Y69" s="151"/>
      <c r="Z69" s="66"/>
      <c r="AA69" s="169"/>
      <c r="AB69" s="92"/>
      <c r="AC69" s="65" t="str">
        <f t="shared" si="19"/>
        <v>Week 46</v>
      </c>
      <c r="AD69" s="156">
        <f t="shared" si="20"/>
        <v>0</v>
      </c>
      <c r="AE69" s="178"/>
      <c r="AF69" s="151"/>
      <c r="AG69" s="66"/>
      <c r="AH69" s="1"/>
      <c r="AI69" s="92"/>
      <c r="AJ69" s="62" t="str">
        <f t="shared" si="21"/>
        <v>Week 46</v>
      </c>
      <c r="AK69" s="156">
        <f t="shared" si="23"/>
        <v>0</v>
      </c>
      <c r="AL69" s="178"/>
      <c r="AM69" s="151"/>
      <c r="AN69" s="1"/>
      <c r="AO69" s="1"/>
    </row>
    <row r="70" spans="1:41" x14ac:dyDescent="0.25">
      <c r="A70" s="1"/>
      <c r="B70" s="1"/>
      <c r="C70" s="59">
        <f t="shared" si="0"/>
        <v>0</v>
      </c>
      <c r="D70" s="60" t="str">
        <f t="shared" si="6"/>
        <v/>
      </c>
      <c r="E70" s="50">
        <v>55</v>
      </c>
      <c r="F70" s="1"/>
      <c r="G70" s="92"/>
      <c r="H70" s="62" t="str">
        <f t="shared" si="15"/>
        <v>Week 47</v>
      </c>
      <c r="I70" s="156">
        <f t="shared" si="12"/>
        <v>0</v>
      </c>
      <c r="J70" s="178"/>
      <c r="K70" s="151"/>
      <c r="L70" s="66"/>
      <c r="M70" s="1"/>
      <c r="N70" s="169"/>
      <c r="O70" s="65" t="str">
        <f t="shared" si="16"/>
        <v>Week 47</v>
      </c>
      <c r="P70" s="156">
        <f t="shared" si="13"/>
        <v>0</v>
      </c>
      <c r="Q70" s="178"/>
      <c r="R70" s="151"/>
      <c r="S70" s="66"/>
      <c r="T70" s="1"/>
      <c r="U70" s="92"/>
      <c r="V70" s="62" t="str">
        <f t="shared" si="17"/>
        <v>Week 47</v>
      </c>
      <c r="W70" s="156">
        <f t="shared" si="22"/>
        <v>0</v>
      </c>
      <c r="X70" s="178"/>
      <c r="Y70" s="151"/>
      <c r="Z70" s="66"/>
      <c r="AA70" s="169"/>
      <c r="AB70" s="92"/>
      <c r="AC70" s="65" t="str">
        <f t="shared" si="19"/>
        <v>Week 47</v>
      </c>
      <c r="AD70" s="156">
        <f t="shared" si="20"/>
        <v>0</v>
      </c>
      <c r="AE70" s="178"/>
      <c r="AF70" s="151"/>
      <c r="AG70" s="66"/>
      <c r="AH70" s="1"/>
      <c r="AI70" s="92"/>
      <c r="AJ70" s="62" t="str">
        <f t="shared" si="21"/>
        <v>Week 47</v>
      </c>
      <c r="AK70" s="156">
        <f t="shared" si="23"/>
        <v>0</v>
      </c>
      <c r="AL70" s="178"/>
      <c r="AM70" s="151"/>
      <c r="AN70" s="1"/>
      <c r="AO70" s="1"/>
    </row>
    <row r="71" spans="1:41" x14ac:dyDescent="0.25">
      <c r="A71" s="1"/>
      <c r="B71" s="1"/>
      <c r="C71" s="59">
        <f t="shared" si="0"/>
        <v>0</v>
      </c>
      <c r="D71" s="60" t="str">
        <f t="shared" si="6"/>
        <v/>
      </c>
      <c r="E71" s="50">
        <v>56</v>
      </c>
      <c r="F71" s="1"/>
      <c r="G71" s="92"/>
      <c r="H71" s="62" t="str">
        <f t="shared" si="15"/>
        <v>Week 48</v>
      </c>
      <c r="I71" s="156">
        <f t="shared" si="12"/>
        <v>0</v>
      </c>
      <c r="J71" s="178"/>
      <c r="K71" s="151"/>
      <c r="L71" s="66"/>
      <c r="M71" s="1"/>
      <c r="N71" s="169"/>
      <c r="O71" s="65" t="str">
        <f t="shared" si="16"/>
        <v>Week 48</v>
      </c>
      <c r="P71" s="156">
        <f t="shared" si="13"/>
        <v>0</v>
      </c>
      <c r="Q71" s="178"/>
      <c r="R71" s="151"/>
      <c r="S71" s="66"/>
      <c r="T71" s="1"/>
      <c r="U71" s="92"/>
      <c r="V71" s="62" t="str">
        <f t="shared" si="17"/>
        <v>Week 48</v>
      </c>
      <c r="W71" s="156">
        <f t="shared" si="22"/>
        <v>0</v>
      </c>
      <c r="X71" s="178"/>
      <c r="Y71" s="151"/>
      <c r="Z71" s="66"/>
      <c r="AA71" s="169"/>
      <c r="AB71" s="92"/>
      <c r="AC71" s="65" t="str">
        <f t="shared" si="19"/>
        <v>Week 48</v>
      </c>
      <c r="AD71" s="156">
        <f t="shared" si="20"/>
        <v>0</v>
      </c>
      <c r="AE71" s="178"/>
      <c r="AF71" s="151"/>
      <c r="AG71" s="66"/>
      <c r="AH71" s="1"/>
      <c r="AI71" s="92"/>
      <c r="AJ71" s="62" t="str">
        <f t="shared" si="21"/>
        <v>Week 48</v>
      </c>
      <c r="AK71" s="156">
        <f t="shared" si="23"/>
        <v>0</v>
      </c>
      <c r="AL71" s="178"/>
      <c r="AM71" s="151"/>
      <c r="AN71" s="1"/>
      <c r="AO71" s="1"/>
    </row>
    <row r="72" spans="1:41" x14ac:dyDescent="0.25">
      <c r="A72" s="1"/>
      <c r="B72" s="1"/>
      <c r="C72" s="59">
        <f t="shared" si="0"/>
        <v>0</v>
      </c>
      <c r="D72" s="60" t="str">
        <f t="shared" si="6"/>
        <v/>
      </c>
      <c r="E72" s="50">
        <v>57</v>
      </c>
      <c r="F72" s="1"/>
      <c r="G72" s="92"/>
      <c r="H72" s="62" t="str">
        <f t="shared" si="15"/>
        <v>Week 49</v>
      </c>
      <c r="I72" s="156">
        <f>IF($O$10="8 weeks",G64,"")</f>
        <v>0</v>
      </c>
      <c r="J72" s="178"/>
      <c r="K72" s="151"/>
      <c r="L72" s="66"/>
      <c r="M72" s="1"/>
      <c r="N72" s="169"/>
      <c r="O72" s="65" t="str">
        <f t="shared" si="16"/>
        <v>Week 49</v>
      </c>
      <c r="P72" s="156">
        <f t="shared" ref="P72:P78" si="24">IF($O$10="8 weeks",N64,"")</f>
        <v>0</v>
      </c>
      <c r="Q72" s="178"/>
      <c r="R72" s="151"/>
      <c r="S72" s="66"/>
      <c r="T72" s="1"/>
      <c r="U72" s="92"/>
      <c r="V72" s="62" t="str">
        <f t="shared" si="17"/>
        <v>Week 49</v>
      </c>
      <c r="W72" s="156">
        <f>IF($V$10="8 weeks",U64,"")</f>
        <v>0</v>
      </c>
      <c r="X72" s="178"/>
      <c r="Y72" s="151"/>
      <c r="Z72" s="66"/>
      <c r="AA72" s="169"/>
      <c r="AB72" s="92"/>
      <c r="AC72" s="65" t="str">
        <f t="shared" si="19"/>
        <v>Week 49</v>
      </c>
      <c r="AD72" s="156">
        <f>IF($AC$10="8 weeks",AB64,"")</f>
        <v>0</v>
      </c>
      <c r="AE72" s="178"/>
      <c r="AF72" s="151"/>
      <c r="AG72" s="66"/>
      <c r="AH72" s="1"/>
      <c r="AI72" s="92"/>
      <c r="AJ72" s="65" t="str">
        <f t="shared" si="21"/>
        <v>Week 49</v>
      </c>
      <c r="AK72" s="156">
        <f>IF($AJ$10="8 weeks",AI64,"")</f>
        <v>0</v>
      </c>
      <c r="AL72" s="178"/>
      <c r="AM72" s="151"/>
      <c r="AN72" s="1"/>
      <c r="AO72" s="1"/>
    </row>
    <row r="73" spans="1:41" x14ac:dyDescent="0.25">
      <c r="A73" s="1"/>
      <c r="B73" s="1"/>
      <c r="C73" s="59">
        <f t="shared" si="0"/>
        <v>0</v>
      </c>
      <c r="D73" s="60" t="str">
        <f t="shared" si="6"/>
        <v/>
      </c>
      <c r="E73" s="50">
        <v>58</v>
      </c>
      <c r="F73" s="1"/>
      <c r="G73" s="92"/>
      <c r="H73" s="65" t="str">
        <f>IF($H$10="4 weeks (accelerated)",F69,IF($H$10="8 weeks",F65,""))</f>
        <v>Week 50</v>
      </c>
      <c r="I73" s="156">
        <f>IF($H$10="8 weeks",G65,"")</f>
        <v>0</v>
      </c>
      <c r="J73" s="178"/>
      <c r="K73" s="174"/>
      <c r="L73" s="66"/>
      <c r="M73" s="1"/>
      <c r="N73" s="169"/>
      <c r="O73" s="65" t="str">
        <f>IF($O$10="4 weeks (accelerated)",M69,IF($O$10="8 weeks",M65,""))</f>
        <v>Week 50</v>
      </c>
      <c r="P73" s="156">
        <f t="shared" si="24"/>
        <v>0</v>
      </c>
      <c r="Q73" s="178"/>
      <c r="R73" s="174"/>
      <c r="S73" s="66"/>
      <c r="T73" s="1"/>
      <c r="U73" s="92"/>
      <c r="V73" s="62" t="str">
        <f t="shared" si="17"/>
        <v>Week 50</v>
      </c>
      <c r="W73" s="156">
        <f t="shared" ref="W73:W75" si="25">IF($V$10="8 weeks",U65,"")</f>
        <v>0</v>
      </c>
      <c r="X73" s="178"/>
      <c r="Y73" s="174"/>
      <c r="Z73" s="66"/>
      <c r="AA73" s="169"/>
      <c r="AB73" s="92"/>
      <c r="AC73" s="182" t="str">
        <f t="shared" si="19"/>
        <v>Week 50</v>
      </c>
      <c r="AD73" s="156">
        <f t="shared" ref="AD73:AD75" si="26">IF($AC$10="8 weeks",AB65,"")</f>
        <v>0</v>
      </c>
      <c r="AE73" s="178"/>
      <c r="AF73" s="151"/>
      <c r="AG73" s="66"/>
      <c r="AH73" s="1"/>
      <c r="AI73" s="92"/>
      <c r="AJ73" s="182" t="str">
        <f t="shared" si="21"/>
        <v>Week 50</v>
      </c>
      <c r="AK73" s="156">
        <f t="shared" ref="AK73:AK80" si="27">IF($AJ$10="8 weeks",AI65,"")</f>
        <v>0</v>
      </c>
      <c r="AL73" s="178"/>
      <c r="AM73" s="151"/>
      <c r="AN73" s="1"/>
      <c r="AO73" s="1"/>
    </row>
    <row r="74" spans="1:41" x14ac:dyDescent="0.25">
      <c r="A74" s="1"/>
      <c r="B74" s="1"/>
      <c r="C74" s="59">
        <f t="shared" si="0"/>
        <v>0</v>
      </c>
      <c r="D74" s="60" t="str">
        <f t="shared" si="6"/>
        <v/>
      </c>
      <c r="E74" s="50">
        <v>59</v>
      </c>
      <c r="F74" s="1"/>
      <c r="G74" s="92"/>
      <c r="H74" s="65" t="str">
        <f t="shared" si="15"/>
        <v>Week 51</v>
      </c>
      <c r="I74" s="156">
        <f>IF($H$10="8 weeks",G66,"")</f>
        <v>0</v>
      </c>
      <c r="J74" s="112"/>
      <c r="K74" s="174"/>
      <c r="L74" s="66"/>
      <c r="M74" s="1"/>
      <c r="N74" s="97"/>
      <c r="O74" s="65" t="str">
        <f t="shared" ref="O74:O78" si="28">IF($O$10="4 weeks (accelerated)",M70,IF($O$10="8 weeks",M66,""))</f>
        <v>Week 51</v>
      </c>
      <c r="P74" s="156">
        <f t="shared" si="24"/>
        <v>0</v>
      </c>
      <c r="Q74" s="112"/>
      <c r="R74" s="174"/>
      <c r="S74" s="66"/>
      <c r="T74" s="1"/>
      <c r="U74" s="92"/>
      <c r="V74" s="62" t="str">
        <f t="shared" si="17"/>
        <v>Week 51</v>
      </c>
      <c r="W74" s="156">
        <f t="shared" si="25"/>
        <v>0</v>
      </c>
      <c r="X74" s="112"/>
      <c r="Y74" s="174"/>
      <c r="Z74" s="66"/>
      <c r="AA74" s="1"/>
      <c r="AB74" s="92"/>
      <c r="AC74" s="182" t="str">
        <f t="shared" si="19"/>
        <v>Week 51</v>
      </c>
      <c r="AD74" s="156">
        <f t="shared" si="26"/>
        <v>0</v>
      </c>
      <c r="AE74" s="112"/>
      <c r="AF74" s="151"/>
      <c r="AG74" s="66"/>
      <c r="AH74" s="1"/>
      <c r="AI74" s="92"/>
      <c r="AJ74" s="182" t="str">
        <f t="shared" si="21"/>
        <v>Week 51</v>
      </c>
      <c r="AK74" s="156">
        <f t="shared" si="27"/>
        <v>0</v>
      </c>
      <c r="AL74" s="112"/>
      <c r="AM74" s="151"/>
      <c r="AN74" s="1"/>
      <c r="AO74" s="1"/>
    </row>
    <row r="75" spans="1:41" ht="15.75" thickBot="1" x14ac:dyDescent="0.3">
      <c r="A75" s="1"/>
      <c r="B75" s="1"/>
      <c r="C75" s="59">
        <f t="shared" si="0"/>
        <v>0</v>
      </c>
      <c r="D75" s="69" t="str">
        <f t="shared" si="6"/>
        <v/>
      </c>
      <c r="E75" s="50">
        <v>60</v>
      </c>
      <c r="F75" s="1"/>
      <c r="G75" s="92"/>
      <c r="H75" s="70" t="str">
        <f t="shared" si="15"/>
        <v>Week 52</v>
      </c>
      <c r="I75" s="157">
        <f>IF($H$10="8 weeks",G67,"")</f>
        <v>0</v>
      </c>
      <c r="J75" s="112"/>
      <c r="K75" s="181"/>
      <c r="L75" s="66"/>
      <c r="M75" s="1"/>
      <c r="N75" s="97"/>
      <c r="O75" s="70" t="str">
        <f t="shared" si="28"/>
        <v>Week 52</v>
      </c>
      <c r="P75" s="157">
        <f t="shared" si="24"/>
        <v>0</v>
      </c>
      <c r="Q75" s="112"/>
      <c r="R75" s="181"/>
      <c r="S75" s="66"/>
      <c r="T75" s="1"/>
      <c r="U75" s="92"/>
      <c r="V75" s="70" t="str">
        <f t="shared" si="17"/>
        <v>Week 52</v>
      </c>
      <c r="W75" s="157">
        <f t="shared" si="25"/>
        <v>0</v>
      </c>
      <c r="X75" s="112"/>
      <c r="Y75" s="181"/>
      <c r="Z75" s="66"/>
      <c r="AA75" s="1"/>
      <c r="AB75" s="92"/>
      <c r="AC75" s="183" t="str">
        <f t="shared" si="19"/>
        <v>Week 52</v>
      </c>
      <c r="AD75" s="157">
        <f t="shared" si="26"/>
        <v>0</v>
      </c>
      <c r="AE75" s="112"/>
      <c r="AF75" s="170"/>
      <c r="AG75" s="66"/>
      <c r="AH75" s="1"/>
      <c r="AI75" s="92"/>
      <c r="AJ75" s="183" t="str">
        <f t="shared" si="21"/>
        <v>Week 52</v>
      </c>
      <c r="AK75" s="157">
        <f t="shared" si="27"/>
        <v>0</v>
      </c>
      <c r="AL75" s="112"/>
      <c r="AM75" s="170"/>
      <c r="AN75" s="1"/>
      <c r="AO75" s="1"/>
    </row>
    <row r="76" spans="1:41" hidden="1" x14ac:dyDescent="0.25">
      <c r="A76" s="1"/>
      <c r="B76" s="1"/>
      <c r="C76" s="184">
        <f>SUM(G76,I76:K76,N76,P76:R76,U76,W76:Y76,AB76,AD76:AF76,AI76,AK76:AM76)*0.5</f>
        <v>0</v>
      </c>
      <c r="D76" s="185" t="str">
        <f t="shared" si="6"/>
        <v/>
      </c>
      <c r="E76" s="50">
        <v>61</v>
      </c>
      <c r="F76" s="1"/>
      <c r="G76" s="92"/>
      <c r="H76" s="186">
        <f t="shared" si="15"/>
        <v>0</v>
      </c>
      <c r="I76" s="187">
        <f t="shared" ref="I76:I78" si="29">IF($O$10="8 weeks",G68,"")</f>
        <v>0</v>
      </c>
      <c r="J76" s="112"/>
      <c r="K76" s="188"/>
      <c r="L76" s="66"/>
      <c r="M76" s="1"/>
      <c r="N76" s="97"/>
      <c r="O76" s="186">
        <f t="shared" si="28"/>
        <v>0</v>
      </c>
      <c r="P76" s="187">
        <f t="shared" si="24"/>
        <v>0</v>
      </c>
      <c r="Q76" s="112"/>
      <c r="R76" s="188"/>
      <c r="S76" s="66"/>
      <c r="T76" s="1"/>
      <c r="U76" s="92"/>
      <c r="V76" s="186">
        <f t="shared" ref="V76:V78" si="30">IF($O$10="4 weeks (accelerated)",T72,IF($O$10="8 weeks",T68,""))</f>
        <v>0</v>
      </c>
      <c r="W76" s="187">
        <f t="shared" ref="W76:W78" si="31">IF($O$10="8 weeks",U68,"")</f>
        <v>0</v>
      </c>
      <c r="X76" s="112"/>
      <c r="Y76" s="188"/>
      <c r="Z76" s="66"/>
      <c r="AA76" s="1"/>
      <c r="AB76" s="92"/>
      <c r="AC76" s="189">
        <f t="shared" si="19"/>
        <v>0</v>
      </c>
      <c r="AD76" s="187"/>
      <c r="AE76" s="112"/>
      <c r="AF76" s="190"/>
      <c r="AG76" s="66"/>
      <c r="AH76" s="1"/>
      <c r="AI76" s="92"/>
      <c r="AJ76" s="189">
        <f t="shared" si="21"/>
        <v>0</v>
      </c>
      <c r="AK76" s="187">
        <f t="shared" si="27"/>
        <v>0</v>
      </c>
      <c r="AL76" s="112"/>
      <c r="AM76" s="190"/>
      <c r="AN76" s="1"/>
      <c r="AO76" s="1"/>
    </row>
    <row r="77" spans="1:41" hidden="1" x14ac:dyDescent="0.25">
      <c r="A77" s="1"/>
      <c r="B77" s="1"/>
      <c r="C77" s="59">
        <f>SUM(G77,I77:K77,N77,P77:R77,U77,W77:Y77,AB77,AD77:AF77,AI77,AK77:AM77)*0.5</f>
        <v>0</v>
      </c>
      <c r="D77" s="60" t="str">
        <f t="shared" si="6"/>
        <v/>
      </c>
      <c r="E77" s="50">
        <v>62</v>
      </c>
      <c r="F77" s="67"/>
      <c r="G77" s="92"/>
      <c r="H77" s="65">
        <f t="shared" si="15"/>
        <v>0</v>
      </c>
      <c r="I77" s="156">
        <f t="shared" si="29"/>
        <v>0</v>
      </c>
      <c r="J77" s="112"/>
      <c r="K77" s="174"/>
      <c r="L77" s="66"/>
      <c r="M77" s="1"/>
      <c r="N77" s="97"/>
      <c r="O77" s="65">
        <f t="shared" si="28"/>
        <v>0</v>
      </c>
      <c r="P77" s="156">
        <f t="shared" si="24"/>
        <v>0</v>
      </c>
      <c r="Q77" s="112"/>
      <c r="R77" s="174"/>
      <c r="S77" s="66"/>
      <c r="T77" s="1"/>
      <c r="U77" s="92"/>
      <c r="V77" s="65">
        <f t="shared" si="30"/>
        <v>0</v>
      </c>
      <c r="W77" s="156">
        <f t="shared" si="31"/>
        <v>0</v>
      </c>
      <c r="X77" s="112"/>
      <c r="Y77" s="174"/>
      <c r="Z77" s="66"/>
      <c r="AA77" s="1"/>
      <c r="AB77" s="92"/>
      <c r="AC77" s="182">
        <f t="shared" si="19"/>
        <v>0</v>
      </c>
      <c r="AD77" s="156"/>
      <c r="AE77" s="112"/>
      <c r="AF77" s="151"/>
      <c r="AG77" s="66"/>
      <c r="AH77" s="1"/>
      <c r="AI77" s="92"/>
      <c r="AJ77" s="182">
        <f t="shared" si="21"/>
        <v>0</v>
      </c>
      <c r="AK77" s="156">
        <f t="shared" si="27"/>
        <v>0</v>
      </c>
      <c r="AL77" s="112"/>
      <c r="AM77" s="151"/>
      <c r="AN77" s="1"/>
      <c r="AO77" s="1"/>
    </row>
    <row r="78" spans="1:41" ht="15.75" hidden="1" thickBot="1" x14ac:dyDescent="0.3">
      <c r="A78" s="1"/>
      <c r="B78" s="1"/>
      <c r="C78" s="59">
        <f>SUM(G78,I78:K78,N78,P78:R78,U78,W78:Y78,AB78,AD78:AF78,AI78,AK78:AM78)*0.5</f>
        <v>0</v>
      </c>
      <c r="D78" s="60" t="str">
        <f t="shared" si="6"/>
        <v/>
      </c>
      <c r="E78" s="50">
        <v>63</v>
      </c>
      <c r="F78" s="1"/>
      <c r="G78" s="92"/>
      <c r="H78" s="65">
        <f t="shared" si="15"/>
        <v>0</v>
      </c>
      <c r="I78" s="156">
        <f t="shared" si="29"/>
        <v>0</v>
      </c>
      <c r="J78" s="113"/>
      <c r="K78" s="174"/>
      <c r="L78" s="72"/>
      <c r="M78" s="1"/>
      <c r="N78" s="97"/>
      <c r="O78" s="65">
        <f t="shared" si="28"/>
        <v>0</v>
      </c>
      <c r="P78" s="156">
        <f t="shared" si="24"/>
        <v>0</v>
      </c>
      <c r="Q78" s="113"/>
      <c r="R78" s="174"/>
      <c r="S78" s="72"/>
      <c r="T78" s="1"/>
      <c r="U78" s="92"/>
      <c r="V78" s="65">
        <f t="shared" si="30"/>
        <v>0</v>
      </c>
      <c r="W78" s="156">
        <f t="shared" si="31"/>
        <v>0</v>
      </c>
      <c r="X78" s="113"/>
      <c r="Y78" s="174"/>
      <c r="Z78" s="72"/>
      <c r="AA78" s="1"/>
      <c r="AB78" s="92"/>
      <c r="AC78" s="182">
        <f t="shared" si="19"/>
        <v>0</v>
      </c>
      <c r="AD78" s="156"/>
      <c r="AE78" s="113"/>
      <c r="AF78" s="151"/>
      <c r="AG78" s="72"/>
      <c r="AH78" s="1"/>
      <c r="AI78" s="92"/>
      <c r="AJ78" s="182">
        <f t="shared" si="21"/>
        <v>0</v>
      </c>
      <c r="AK78" s="156">
        <f t="shared" si="27"/>
        <v>0</v>
      </c>
      <c r="AL78" s="113"/>
      <c r="AM78" s="151"/>
      <c r="AN78" s="1"/>
      <c r="AO78" s="1"/>
    </row>
    <row r="79" spans="1:41" hidden="1" x14ac:dyDescent="0.25">
      <c r="A79" s="1"/>
      <c r="B79" s="1"/>
      <c r="C79" s="59">
        <f>SUM(G79,I79:K79,N79,P79:R79,U79,W79:Y79,AB79,AD79:AF79,AI79,AK79:AM79)*0.5</f>
        <v>0</v>
      </c>
      <c r="D79" s="60" t="str">
        <f t="shared" si="6"/>
        <v/>
      </c>
      <c r="E79" s="1"/>
      <c r="F79" s="1"/>
      <c r="G79" s="1"/>
      <c r="H79" s="65" t="str">
        <f>IF($H$10="8 weeks",F66,"")</f>
        <v>Week 51</v>
      </c>
      <c r="I79" s="156">
        <f>IF($O$10="8 weeks",G66,"")</f>
        <v>0</v>
      </c>
      <c r="J79" s="103"/>
      <c r="K79" s="174"/>
      <c r="L79" s="74"/>
      <c r="M79" s="74"/>
      <c r="N79" s="1"/>
      <c r="O79" s="65" t="str">
        <f>IF($O$10="8 weeks",M66,"")</f>
        <v>Week 51</v>
      </c>
      <c r="P79" s="156">
        <f>IF($O$10="8 weeks",N66,"")</f>
        <v>0</v>
      </c>
      <c r="Q79" s="103"/>
      <c r="R79" s="174"/>
      <c r="S79" s="1"/>
      <c r="T79" s="1"/>
      <c r="U79" s="1"/>
      <c r="V79" s="65" t="str">
        <f>IF($O$10="8 weeks",T66,"")</f>
        <v>Week 51</v>
      </c>
      <c r="W79" s="156">
        <f>IF($O$10="8 weeks",U66,"")</f>
        <v>0</v>
      </c>
      <c r="X79" s="103"/>
      <c r="Y79" s="174"/>
      <c r="Z79" s="1"/>
      <c r="AA79" s="1"/>
      <c r="AB79" s="1"/>
      <c r="AC79" s="182">
        <f t="shared" si="19"/>
        <v>0</v>
      </c>
      <c r="AD79" s="156"/>
      <c r="AE79" s="103"/>
      <c r="AF79" s="151"/>
      <c r="AG79" s="1"/>
      <c r="AH79" s="1"/>
      <c r="AI79" s="1"/>
      <c r="AJ79" s="182" t="str">
        <f>IF($AJ$10="4 weeks (accelerated)",AH75,IF($AJ$10="8 weeks",AH66,""))</f>
        <v>Week 51</v>
      </c>
      <c r="AK79" s="156">
        <f t="shared" si="27"/>
        <v>0</v>
      </c>
      <c r="AL79" s="103"/>
      <c r="AM79" s="151"/>
      <c r="AN79" s="1"/>
      <c r="AO79" s="1"/>
    </row>
    <row r="80" spans="1:41" ht="15.75" hidden="1" thickBot="1" x14ac:dyDescent="0.3">
      <c r="A80" s="1"/>
      <c r="B80" s="1"/>
      <c r="C80" s="59">
        <f>SUM(G80,I80:K80,N80,P80:R80,U80,W80:Y80,AB80,AD80:AF80,AI80,AK80:AM80)*0.5</f>
        <v>0</v>
      </c>
      <c r="D80" s="69" t="str">
        <f t="shared" si="6"/>
        <v/>
      </c>
      <c r="E80" s="1"/>
      <c r="F80" s="1"/>
      <c r="G80" s="1"/>
      <c r="H80" s="70" t="str">
        <f>IF($H$10="8 weeks",F67,"")</f>
        <v>Week 52</v>
      </c>
      <c r="I80" s="157">
        <f>IF($O$10="8 weeks",G67,"")</f>
        <v>0</v>
      </c>
      <c r="J80" s="1"/>
      <c r="K80" s="181"/>
      <c r="L80" s="74"/>
      <c r="M80" s="74"/>
      <c r="N80" s="1"/>
      <c r="O80" s="70" t="str">
        <f>IF($O$10="8 weeks",M67,"")</f>
        <v>Week 52</v>
      </c>
      <c r="P80" s="157">
        <f>IF($O$10="8 weeks",N67,"")</f>
        <v>0</v>
      </c>
      <c r="Q80" s="1"/>
      <c r="R80" s="181"/>
      <c r="S80" s="1"/>
      <c r="T80" s="1"/>
      <c r="U80" s="1"/>
      <c r="V80" s="70" t="str">
        <f>IF($O$10="8 weeks",T67,"")</f>
        <v>Week 52</v>
      </c>
      <c r="W80" s="157">
        <f>IF($O$10="8 weeks",U67,"")</f>
        <v>0</v>
      </c>
      <c r="X80" s="1"/>
      <c r="Y80" s="181"/>
      <c r="Z80" s="1"/>
      <c r="AA80" s="1"/>
      <c r="AB80" s="1"/>
      <c r="AC80" s="183">
        <f t="shared" si="19"/>
        <v>0</v>
      </c>
      <c r="AD80" s="157"/>
      <c r="AE80" s="1"/>
      <c r="AF80" s="170"/>
      <c r="AG80" s="1"/>
      <c r="AH80" s="1"/>
      <c r="AI80" s="1"/>
      <c r="AJ80" s="182" t="str">
        <f>IF($AJ$10="4 weeks (accelerated)",AH76,IF($AJ$10="8 weeks",AH67,""))</f>
        <v>Week 52</v>
      </c>
      <c r="AK80" s="156">
        <f t="shared" si="27"/>
        <v>0</v>
      </c>
      <c r="AL80" s="1"/>
      <c r="AM80" s="170"/>
      <c r="AN80" s="1"/>
      <c r="AO80" s="1"/>
    </row>
    <row r="81" spans="1:41" x14ac:dyDescent="0.25">
      <c r="A81" s="1"/>
      <c r="B81" s="1"/>
      <c r="C81" s="1"/>
      <c r="D81" s="1"/>
      <c r="E81" s="1"/>
      <c r="F81" s="1"/>
      <c r="G81" s="1"/>
      <c r="H81" s="1"/>
      <c r="I81" s="1"/>
      <c r="J81" s="1"/>
      <c r="K81" s="1"/>
      <c r="L81" s="74"/>
      <c r="M81" s="74"/>
      <c r="N81" s="1"/>
      <c r="O81" s="1"/>
      <c r="P81" s="1"/>
      <c r="Q81" s="1"/>
      <c r="R81" s="1"/>
      <c r="S81" s="1"/>
      <c r="T81" s="1"/>
      <c r="U81" s="1"/>
      <c r="V81" s="1"/>
      <c r="W81" s="1"/>
      <c r="X81" s="1"/>
      <c r="Y81" s="1"/>
      <c r="Z81" s="1"/>
      <c r="AA81" s="1"/>
      <c r="AB81" s="1"/>
      <c r="AC81" s="1"/>
      <c r="AD81" s="1"/>
      <c r="AE81" s="1"/>
      <c r="AF81" s="169"/>
      <c r="AG81" s="1"/>
      <c r="AH81" s="1"/>
      <c r="AI81" s="1"/>
      <c r="AJ81" s="1"/>
      <c r="AK81" s="1"/>
      <c r="AL81" s="1"/>
      <c r="AM81" s="1"/>
      <c r="AN81" s="1"/>
      <c r="AO81" s="1"/>
    </row>
    <row r="82" spans="1:41" x14ac:dyDescent="0.25">
      <c r="A82" s="1"/>
      <c r="B82" s="1"/>
      <c r="C82" s="1"/>
      <c r="D82" s="1"/>
      <c r="E82" s="1"/>
      <c r="F82" s="1"/>
      <c r="G82" s="1"/>
      <c r="H82" s="1"/>
      <c r="I82" s="1"/>
      <c r="J82" s="1"/>
      <c r="K82" s="1"/>
      <c r="L82" s="74"/>
      <c r="M82" s="74"/>
      <c r="N82" s="1"/>
      <c r="O82" s="1"/>
      <c r="P82" s="1"/>
      <c r="Q82" s="1"/>
      <c r="R82" s="1"/>
      <c r="S82" s="1"/>
      <c r="T82" s="1"/>
      <c r="U82" s="1"/>
      <c r="V82" s="1"/>
      <c r="W82" s="1"/>
      <c r="X82" s="1"/>
      <c r="Y82" s="1"/>
      <c r="Z82" s="1"/>
      <c r="AA82" s="1"/>
      <c r="AB82" s="1"/>
      <c r="AC82" s="1"/>
      <c r="AD82" s="1"/>
      <c r="AE82" s="1"/>
      <c r="AF82" s="169"/>
      <c r="AG82" s="1"/>
      <c r="AH82" s="1"/>
      <c r="AI82" s="1"/>
      <c r="AJ82" s="1"/>
      <c r="AK82" s="1"/>
      <c r="AL82" s="1"/>
      <c r="AM82" s="1"/>
      <c r="AN82" s="1"/>
      <c r="AO82" s="1"/>
    </row>
  </sheetData>
  <sheetProtection algorithmName="SHA-512" hashValue="XLT63Ykh+xnncz/lpHN8QKujnaOiLe4MwclUhZHzdyWl1wGlVCzaa9NRe11TKgJJ5bz6koiLP0dRtQ2433WxZA==" saltValue="VdjjaahJDESq7NP7P8nD2A==" spinCount="100000" sheet="1" objects="1" scenarios="1"/>
  <mergeCells count="50">
    <mergeCell ref="C1:H2"/>
    <mergeCell ref="F4:Y4"/>
    <mergeCell ref="F5:K5"/>
    <mergeCell ref="M5:R5"/>
    <mergeCell ref="T5:Y5"/>
    <mergeCell ref="AH5:AM5"/>
    <mergeCell ref="C6:C12"/>
    <mergeCell ref="F6:K6"/>
    <mergeCell ref="M6:R6"/>
    <mergeCell ref="T6:Y6"/>
    <mergeCell ref="AA6:AF6"/>
    <mergeCell ref="AH6:AM6"/>
    <mergeCell ref="G7:H7"/>
    <mergeCell ref="N7:O7"/>
    <mergeCell ref="U7:V7"/>
    <mergeCell ref="AA5:AF5"/>
    <mergeCell ref="AB7:AC7"/>
    <mergeCell ref="AI7:AJ7"/>
    <mergeCell ref="F8:G8"/>
    <mergeCell ref="M8:N8"/>
    <mergeCell ref="T8:U8"/>
    <mergeCell ref="AA8:AB8"/>
    <mergeCell ref="AH8:AI8"/>
    <mergeCell ref="F10:G10"/>
    <mergeCell ref="M10:N10"/>
    <mergeCell ref="T10:U10"/>
    <mergeCell ref="AA10:AB10"/>
    <mergeCell ref="AH10:AI10"/>
    <mergeCell ref="F9:G9"/>
    <mergeCell ref="M9:N9"/>
    <mergeCell ref="T9:U9"/>
    <mergeCell ref="AA9:AB9"/>
    <mergeCell ref="AH9:AI9"/>
    <mergeCell ref="F12:K13"/>
    <mergeCell ref="M12:R13"/>
    <mergeCell ref="T12:Y13"/>
    <mergeCell ref="AA12:AF13"/>
    <mergeCell ref="AH12:AM13"/>
    <mergeCell ref="F11:G11"/>
    <mergeCell ref="M11:N11"/>
    <mergeCell ref="T11:U11"/>
    <mergeCell ref="AA11:AB11"/>
    <mergeCell ref="AH11:AI11"/>
    <mergeCell ref="AH14:AM14"/>
    <mergeCell ref="C14:C15"/>
    <mergeCell ref="D14:D15"/>
    <mergeCell ref="F14:K14"/>
    <mergeCell ref="M14:R14"/>
    <mergeCell ref="T14:Y14"/>
    <mergeCell ref="AA14:AF14"/>
  </mergeCells>
  <dataValidations count="4">
    <dataValidation type="whole" allowBlank="1" showInputMessage="1" showErrorMessage="1" error="Please enter whole numbers only." sqref="AI16:AI67 AB16:AB67 U16:U67 G16:G67 N16:N67" xr:uid="{C22B05FD-B3EB-4932-9C10-938E313D5F1A}">
      <formula1>0</formula1>
      <formula2>10000</formula2>
    </dataValidation>
    <dataValidation type="date" allowBlank="1" showInputMessage="1" showErrorMessage="1" error="Please enter the date in DD/MM/YYYY format." promptTitle="Attention!" prompt="Please input date in DD/MM/YYYY format." sqref="H11:J11 Q11 X11 AE11 AL11" xr:uid="{57D684A5-D6E9-4DFA-AD4D-6FB144CD2324}">
      <formula1>44197</formula1>
      <formula2>45292</formula2>
    </dataValidation>
    <dataValidation type="list" errorStyle="information" allowBlank="1" showInputMessage="1" showErrorMessage="1" error="Please use the drop down list to select the date the clinic starts." sqref="P11 AD11 W11 AK11" xr:uid="{1975BA1A-9724-4B7E-85A7-6882C2B3AF62}">
      <formula1>dates</formula1>
    </dataValidation>
    <dataValidation type="list" errorStyle="information" allowBlank="1" showInputMessage="1" showErrorMessage="1" error="Please use the drop down list to select the date the clinic starts." sqref="O11 V11 AC11 AJ11" xr:uid="{F5AE6405-21FB-4C8A-9050-0BFA42671223}">
      <formula1>$D$16:$D$73</formula1>
    </dataValidation>
  </dataValidations>
  <hyperlinks>
    <hyperlink ref="F4:Y4" r:id="rId1" location="recommended-and-variations-on-vaccination-schedule" display=" There is no seperate formulation of the Moderna vaccine. Paediatric doses of Moderna Spikevax vaccine are half an adult dose ( full dose). The recommended interval between two doses of Moderna (Spikevax)for children  is 8 weeks apart with an accelerated schedule of 4 weeks apart. Booster doses are not recommeded for children aged 5-12 years. 3rd primary dose for immunocompromised patients only. The information in this spreadsheet is based on the ATAGI guidelines and is up to date as of the 9th March 2022- please click here to view the guidelines hosted on the health.gov.au website." xr:uid="{E713425F-6A46-4D19-B5C8-4F7F7FEF9E3A}"/>
    <hyperlink ref="AG4:AM4" r:id="rId2" display="here" xr:uid="{5839FE90-8CF6-4A99-9A93-F26780AFC6D5}"/>
    <hyperlink ref="AA4:AF4" r:id="rId3" display="here" xr:uid="{8E6A8E44-8D52-4112-89FB-42C09CEFCC83}"/>
    <hyperlink ref="Z4" r:id="rId4" location="recommended-and-variations-on-vaccination-schedule" display=" There is no seperate formulation of the Moderna vaccine. Paediatric doses of Moderna Spikevax vaccine are half an adult dose ( full dose). The recommended interval between two doses of Moderna (Spikevax)for children  is 8 weeks apart with an accelerated schedule of 4 weeks apart. Booster doses are not recommeded for children aged 5-12 years. 3rd primary dose for immunocompromised patients only. The information in this spreadsheet is based on the ATAGI guidelines and is up to date as of the 9th March 2022- please click here to view the guidelines hosted on the health.gov.au website." xr:uid="{6386A6FF-02EE-4BC5-8D85-AAD8260C9D3B}"/>
    <hyperlink ref="J4" r:id="rId5" display="The recommended interval between two doses for Moderna (Spikevax) is 28 to 42 days (4 - 6 weeks). The information in this spreadsheet is based on the ATAGI guidelines and is up to date as of the 10th December  2021 - please click here to view the guidelines hosted on the health.gov.au website." xr:uid="{B281A486-07B9-4C1D-8DB2-23565C831DBA}"/>
    <hyperlink ref="Q4" r:id="rId6" display="The recommended interval between two doses for Moderna (Spikevax) is 28 to 42 days (4 - 6 weeks). The information in this spreadsheet is based on the ATAGI guidelines and is up to date as of the 10th December  2021 - please click here to view the guidelines hosted on the health.gov.au website." xr:uid="{4822F231-210F-4119-A5E7-496C86CDDB15}"/>
    <hyperlink ref="X4" r:id="rId7" display="The recommended interval between two doses for Moderna (Spikevax) is 28 to 42 days (4 - 6 weeks). The information in this spreadsheet is based on the ATAGI guidelines and is up to date as of the 10th December  2021 - please click here to view the guidelines hosted on the health.gov.au website." xr:uid="{4346B652-7365-4376-BFF1-E2FF5C61FF3A}"/>
    <hyperlink ref="AE4" r:id="rId8" display="The recommended interval between two doses for Moderna (Spikevax) is 28 to 42 days (4 - 6 weeks). The information in this spreadsheet is based on the ATAGI guidelines and is up to date as of the 10th December  2021 - please click here to view the guidelines hosted on the health.gov.au website." xr:uid="{E47AFA23-FBDB-4664-AA1C-2357F49A4BEA}"/>
    <hyperlink ref="AL4" r:id="rId9" display="The recommended interval between two doses for Moderna (Spikevax) is 28 to 42 days (4 - 6 weeks). The information in this spreadsheet is based on the ATAGI guidelines and is up to date as of the 10th December  2021 - please click here to view the guidelines hosted on the health.gov.au website." xr:uid="{9B33CCBE-2518-4684-AF23-139DB39A9975}"/>
  </hyperlinks>
  <pageMargins left="0.7" right="0.7" top="0.75" bottom="0.75" header="0.3" footer="0.3"/>
  <pageSetup paperSize="9" orientation="portrait" r:id="rId10"/>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Please select the dose schedule using the drop down list. " xr:uid="{0EE9FDF7-17D7-4FA4-A173-C274505DC0E8}">
          <x14:formula1>
            <xm:f>'Formulas - Do Not Delete'!$I$4:$I$5</xm:f>
          </x14:formula1>
          <xm:sqref>H10</xm:sqref>
        </x14:dataValidation>
        <x14:dataValidation type="list" errorStyle="information" allowBlank="1" showInputMessage="1" showErrorMessage="1" error="Please select the dose schedule using the drop down list. " xr:uid="{EB7B93C5-0CC7-487C-B52C-AA2298CC641F}">
          <x14:formula1>
            <xm:f>'Formulas - Do Not Delete'!$G$1:$G$4</xm:f>
          </x14:formula1>
          <xm:sqref>AD10 W10 P10 AK10</xm:sqref>
        </x14:dataValidation>
        <x14:dataValidation type="list" errorStyle="information" allowBlank="1" showInputMessage="1" showErrorMessage="1" error="Please select the dose schedule using the drop down list. " xr:uid="{8D040EB8-702E-40DB-BA04-F22B423900F9}">
          <x14:formula1>
            <xm:f>'Formulas - Do Not Delete'!$K$1:$K$2</xm:f>
          </x14:formula1>
          <xm:sqref>AJ10 O10 V10 AC10</xm:sqref>
        </x14:dataValidation>
        <x14:dataValidation type="list" errorStyle="information" allowBlank="1" showInputMessage="1" showErrorMessage="1" error="Please select the dose schedule using the drop down list. " xr:uid="{346B233D-E90B-4F9B-A76D-F5D8C88EAF50}">
          <x14:formula1>
            <xm:f>'Formulas - Do Not Delete'!$G$2</xm:f>
          </x14:formula1>
          <xm:sqref>J10 Q10 X10 AE10 AL10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625B3-4A16-4FA2-8E69-17A08FD6A191}">
  <sheetPr>
    <tabColor theme="7" tint="0.39997558519241921"/>
  </sheetPr>
  <dimension ref="A1:AK82"/>
  <sheetViews>
    <sheetView showZeros="0" topLeftCell="F4" zoomScale="75" zoomScaleNormal="75" workbookViewId="0">
      <selection activeCell="F4" sqref="F4:V4"/>
    </sheetView>
  </sheetViews>
  <sheetFormatPr defaultColWidth="0" defaultRowHeight="15" zeroHeight="1" x14ac:dyDescent="0.25"/>
  <cols>
    <col min="1" max="1" width="4.7109375" customWidth="1"/>
    <col min="2" max="2" width="2.85546875" customWidth="1"/>
    <col min="3" max="3" width="36.85546875" customWidth="1"/>
    <col min="4" max="4" width="30" customWidth="1"/>
    <col min="5" max="5" width="30" hidden="1" customWidth="1"/>
    <col min="6" max="9" width="30.7109375" customWidth="1"/>
    <col min="10" max="10" width="35.28515625" customWidth="1"/>
    <col min="11" max="11" width="30.7109375" style="18" hidden="1" customWidth="1"/>
    <col min="12" max="12" width="30.7109375" style="18" customWidth="1"/>
    <col min="13" max="16" width="30.7109375" customWidth="1"/>
    <col min="17" max="17" width="3.28515625" hidden="1" customWidth="1"/>
    <col min="18" max="22" width="30.7109375" customWidth="1"/>
    <col min="23" max="23" width="3.28515625" hidden="1" customWidth="1"/>
    <col min="24" max="28" width="30.7109375" customWidth="1"/>
    <col min="29" max="29" width="3.85546875" hidden="1" customWidth="1"/>
    <col min="30" max="34" width="30.7109375" customWidth="1"/>
    <col min="35" max="36" width="9.140625" customWidth="1"/>
    <col min="37" max="37" width="0" hidden="1" customWidth="1"/>
    <col min="38" max="16384" width="9.140625" hidden="1"/>
  </cols>
  <sheetData>
    <row r="1" spans="1:36" ht="31.5" hidden="1" x14ac:dyDescent="0.5">
      <c r="C1" s="209"/>
      <c r="D1" s="209"/>
      <c r="E1" s="209"/>
      <c r="F1" s="209"/>
      <c r="G1" s="209"/>
      <c r="H1" s="209"/>
      <c r="I1" s="161"/>
      <c r="K1" s="18" t="s">
        <v>12</v>
      </c>
      <c r="X1" s="1"/>
      <c r="Y1" s="1"/>
      <c r="Z1" s="1"/>
      <c r="AA1" s="1"/>
      <c r="AB1" s="1"/>
      <c r="AC1" s="1"/>
      <c r="AD1" s="1"/>
      <c r="AE1" s="1"/>
      <c r="AF1" s="1"/>
      <c r="AG1" s="1"/>
      <c r="AH1" s="1"/>
    </row>
    <row r="2" spans="1:36" ht="31.5" hidden="1" x14ac:dyDescent="0.5">
      <c r="C2" s="209"/>
      <c r="D2" s="209"/>
      <c r="E2" s="209"/>
      <c r="F2" s="209"/>
      <c r="G2" s="209"/>
      <c r="H2" s="209"/>
      <c r="I2" s="161"/>
      <c r="X2" s="1"/>
      <c r="Y2" s="1"/>
      <c r="Z2" s="1"/>
      <c r="AA2" s="1"/>
      <c r="AB2" s="1"/>
      <c r="AC2" s="1"/>
      <c r="AD2" s="1"/>
      <c r="AE2" s="1"/>
      <c r="AF2" s="1"/>
      <c r="AG2" s="1"/>
      <c r="AH2" s="1"/>
    </row>
    <row r="3" spans="1:36" hidden="1" x14ac:dyDescent="0.25">
      <c r="G3" s="19"/>
      <c r="X3" s="1"/>
      <c r="Y3" s="1"/>
      <c r="Z3" s="1"/>
      <c r="AA3" s="1"/>
      <c r="AB3" s="1"/>
      <c r="AC3" s="1"/>
      <c r="AD3" s="1"/>
      <c r="AE3" s="1"/>
      <c r="AF3" s="1"/>
      <c r="AG3" s="1"/>
      <c r="AH3" s="1"/>
    </row>
    <row r="4" spans="1:36" ht="57.75" customHeight="1" thickBot="1" x14ac:dyDescent="0.3">
      <c r="A4" s="1"/>
      <c r="B4" s="1"/>
      <c r="C4" s="136"/>
      <c r="D4" s="1"/>
      <c r="F4" s="274" t="s">
        <v>130</v>
      </c>
      <c r="G4" s="212"/>
      <c r="H4" s="212"/>
      <c r="I4" s="212"/>
      <c r="J4" s="212"/>
      <c r="K4" s="212"/>
      <c r="L4" s="212"/>
      <c r="M4" s="212"/>
      <c r="N4" s="212"/>
      <c r="O4" s="212"/>
      <c r="P4" s="212"/>
      <c r="Q4" s="212"/>
      <c r="R4" s="212"/>
      <c r="S4" s="212"/>
      <c r="T4" s="212"/>
      <c r="U4" s="212"/>
      <c r="V4" s="212"/>
      <c r="W4" s="163"/>
      <c r="X4" s="1"/>
      <c r="Y4" s="1"/>
      <c r="Z4" s="1"/>
      <c r="AA4" s="1"/>
      <c r="AB4" s="1"/>
      <c r="AC4" s="1"/>
      <c r="AD4" s="1"/>
      <c r="AE4" s="1"/>
      <c r="AF4" s="1"/>
      <c r="AG4" s="1"/>
      <c r="AH4" s="1"/>
      <c r="AI4" s="1"/>
      <c r="AJ4" s="1"/>
    </row>
    <row r="5" spans="1:36" s="22" customFormat="1" ht="30" customHeight="1" thickBot="1" x14ac:dyDescent="0.3">
      <c r="A5" s="20"/>
      <c r="B5" s="21"/>
      <c r="C5" s="21"/>
      <c r="D5" s="21"/>
      <c r="F5" s="237" t="str">
        <f>IF(G7="",IF(H10="8 weeks","Moderna Paediatric - 8 weeks - Clinic 1","Moderna Paediatric - 4 weeks accelerated - Clinic 1"),IF(H10="8 weeks","Moderna Paediatric - 8 weeks - "&amp;G7,"Moderna Paediatric - 4 weeks accelerated - "&amp;G7))</f>
        <v>Moderna Paediatric - 8 weeks - Clinic 1</v>
      </c>
      <c r="G5" s="238"/>
      <c r="H5" s="238"/>
      <c r="I5" s="238"/>
      <c r="J5" s="239"/>
      <c r="K5" s="23"/>
      <c r="L5" s="240" t="str">
        <f>IF(M7="",IF(N10="8 weeks","Moderna Paediatric - 8 weeks - Clinic 2","Moderna Paediatric - 4 weeks accelerated - Clinic 2"),IF(N10="8 weeks","Moderna Paediatric - 8 weeks - "&amp;M7,"Moderna Paediatric - 4 weeks accelerated - "&amp;M7))</f>
        <v>Moderna Paediatric - 8 weeks - Clinic 2</v>
      </c>
      <c r="M5" s="241"/>
      <c r="N5" s="241"/>
      <c r="O5" s="241"/>
      <c r="P5" s="242"/>
      <c r="Q5" s="23"/>
      <c r="R5" s="213" t="str">
        <f>IF(S7="",IF(T10="8 weeks","Moderna Paediatric - 8 weeks - Clinic 3","Moderna Paediatric - 4 weeks accelerated - Clinic 3"),IF(T10="8 weeks","Moderna Paediatric - 8 weeks - "&amp;S7,"Moderna Paediatric - 4 weeks accelerated - "&amp;S7))</f>
        <v>Moderna Paediatric - 8 weeks - Clinic 3</v>
      </c>
      <c r="S5" s="214"/>
      <c r="T5" s="214"/>
      <c r="U5" s="214"/>
      <c r="V5" s="215"/>
      <c r="W5" s="23"/>
      <c r="X5" s="278" t="str">
        <f>IF(Y7="",IF(Z10="8 weeks","Moderna Paediatric - 8 weeks - Clinic 4","Moderna Paediatric - 4 weeks accelerated - Clinic 4"),IF(Z10="8 weeks","Moderna Paediatric - 8 weeks - "&amp;Y7,"Moderna Paediatric - 3 weeks accelerated - "&amp;Y7))</f>
        <v>Moderna Paediatric - 8 weeks - Clinic 4</v>
      </c>
      <c r="Y5" s="279"/>
      <c r="Z5" s="279"/>
      <c r="AA5" s="279"/>
      <c r="AB5" s="280"/>
      <c r="AC5" s="23"/>
      <c r="AD5" s="237" t="str">
        <f>IF(AE7="",IF(AF10="8 weeks","Moderna Paediatric - 8 weeks - Clinic 5","Moderna Paediatric - 4 weeks accelerated - Clinic 5"),IF(AF10="8 weeks","Moderna Paediatric - 8 weeks - "&amp;AE7,"Moderna Paediatric - 4 weeks accelerated - "&amp;AE7))</f>
        <v>Moderna Paediatric - 4 weeks accelerated - Clinic 5</v>
      </c>
      <c r="AE5" s="238"/>
      <c r="AF5" s="238"/>
      <c r="AG5" s="238"/>
      <c r="AH5" s="239"/>
      <c r="AI5" s="21"/>
      <c r="AJ5" s="21"/>
    </row>
    <row r="6" spans="1:36" s="22" customFormat="1" ht="30" customHeight="1" thickBot="1" x14ac:dyDescent="0.3">
      <c r="A6" s="20"/>
      <c r="B6" s="21"/>
      <c r="C6" s="314" t="s">
        <v>105</v>
      </c>
      <c r="D6" s="21"/>
      <c r="F6" s="218" t="s">
        <v>13</v>
      </c>
      <c r="G6" s="219"/>
      <c r="H6" s="219"/>
      <c r="I6" s="219"/>
      <c r="J6" s="220"/>
      <c r="K6" s="23"/>
      <c r="L6" s="225" t="s">
        <v>13</v>
      </c>
      <c r="M6" s="226"/>
      <c r="N6" s="226"/>
      <c r="O6" s="226"/>
      <c r="P6" s="227"/>
      <c r="Q6" s="23"/>
      <c r="R6" s="247" t="s">
        <v>13</v>
      </c>
      <c r="S6" s="248"/>
      <c r="T6" s="248"/>
      <c r="U6" s="248"/>
      <c r="V6" s="249"/>
      <c r="W6" s="23"/>
      <c r="X6" s="275" t="s">
        <v>13</v>
      </c>
      <c r="Y6" s="317"/>
      <c r="Z6" s="317"/>
      <c r="AA6" s="317"/>
      <c r="AB6" s="277"/>
      <c r="AC6" s="23"/>
      <c r="AD6" s="218" t="s">
        <v>13</v>
      </c>
      <c r="AE6" s="219"/>
      <c r="AF6" s="219"/>
      <c r="AG6" s="219"/>
      <c r="AH6" s="220"/>
      <c r="AI6" s="21"/>
      <c r="AJ6" s="21"/>
    </row>
    <row r="7" spans="1:36" s="22" customFormat="1" ht="30" customHeight="1" thickTop="1" thickBot="1" x14ac:dyDescent="0.3">
      <c r="A7" s="20"/>
      <c r="B7" s="21"/>
      <c r="C7" s="315"/>
      <c r="D7" s="21"/>
      <c r="F7" s="24"/>
      <c r="G7" s="221"/>
      <c r="H7" s="222"/>
      <c r="I7" s="124"/>
      <c r="J7" s="25"/>
      <c r="K7" s="23"/>
      <c r="L7" s="26"/>
      <c r="M7" s="221"/>
      <c r="N7" s="222"/>
      <c r="O7" s="126"/>
      <c r="P7" s="27"/>
      <c r="Q7" s="23"/>
      <c r="R7" s="28"/>
      <c r="S7" s="221"/>
      <c r="T7" s="222"/>
      <c r="U7" s="128"/>
      <c r="V7" s="29"/>
      <c r="W7" s="23"/>
      <c r="X7" s="77"/>
      <c r="Y7" s="221"/>
      <c r="Z7" s="222"/>
      <c r="AA7" s="166"/>
      <c r="AB7" s="78"/>
      <c r="AC7" s="23"/>
      <c r="AD7" s="24"/>
      <c r="AE7" s="221"/>
      <c r="AF7" s="222"/>
      <c r="AG7" s="124"/>
      <c r="AH7" s="25"/>
      <c r="AI7" s="21"/>
      <c r="AJ7" s="21"/>
    </row>
    <row r="8" spans="1:36" s="22" customFormat="1" ht="30" customHeight="1" thickTop="1" thickBot="1" x14ac:dyDescent="0.3">
      <c r="A8" s="20"/>
      <c r="B8" s="21"/>
      <c r="C8" s="315"/>
      <c r="D8" s="21"/>
      <c r="F8" s="223" t="s">
        <v>14</v>
      </c>
      <c r="G8" s="224"/>
      <c r="H8" s="75"/>
      <c r="I8" s="124"/>
      <c r="J8" s="25"/>
      <c r="K8" s="23"/>
      <c r="L8" s="245" t="s">
        <v>14</v>
      </c>
      <c r="M8" s="246"/>
      <c r="N8" s="75"/>
      <c r="O8" s="126"/>
      <c r="P8" s="27"/>
      <c r="Q8" s="23"/>
      <c r="R8" s="250" t="s">
        <v>14</v>
      </c>
      <c r="S8" s="251"/>
      <c r="T8" s="75"/>
      <c r="U8" s="128"/>
      <c r="V8" s="29"/>
      <c r="W8" s="23"/>
      <c r="X8" s="281" t="s">
        <v>14</v>
      </c>
      <c r="Y8" s="282"/>
      <c r="Z8" s="75"/>
      <c r="AA8" s="166"/>
      <c r="AB8" s="78"/>
      <c r="AC8" s="23"/>
      <c r="AD8" s="223" t="s">
        <v>14</v>
      </c>
      <c r="AE8" s="224"/>
      <c r="AF8" s="75"/>
      <c r="AG8" s="124"/>
      <c r="AH8" s="25"/>
      <c r="AI8" s="21"/>
      <c r="AJ8" s="21"/>
    </row>
    <row r="9" spans="1:36" s="22" customFormat="1" ht="30" customHeight="1" thickTop="1" thickBot="1" x14ac:dyDescent="0.3">
      <c r="A9" s="20"/>
      <c r="B9" s="21"/>
      <c r="C9" s="315"/>
      <c r="D9" s="21"/>
      <c r="F9" s="223" t="s">
        <v>15</v>
      </c>
      <c r="G9" s="224"/>
      <c r="H9" s="75"/>
      <c r="I9" s="124"/>
      <c r="J9" s="25"/>
      <c r="K9" s="23"/>
      <c r="L9" s="245" t="s">
        <v>15</v>
      </c>
      <c r="M9" s="246"/>
      <c r="N9" s="75"/>
      <c r="O9" s="126"/>
      <c r="P9" s="27"/>
      <c r="Q9" s="23"/>
      <c r="R9" s="250" t="s">
        <v>15</v>
      </c>
      <c r="S9" s="251"/>
      <c r="T9" s="75"/>
      <c r="U9" s="128"/>
      <c r="V9" s="29"/>
      <c r="W9" s="23"/>
      <c r="X9" s="281" t="s">
        <v>15</v>
      </c>
      <c r="Y9" s="282"/>
      <c r="Z9" s="75"/>
      <c r="AA9" s="166"/>
      <c r="AB9" s="78"/>
      <c r="AC9" s="23"/>
      <c r="AD9" s="223" t="s">
        <v>15</v>
      </c>
      <c r="AE9" s="224"/>
      <c r="AF9" s="75"/>
      <c r="AG9" s="124"/>
      <c r="AH9" s="25"/>
      <c r="AI9" s="21"/>
      <c r="AJ9" s="21"/>
    </row>
    <row r="10" spans="1:36" ht="16.5" thickTop="1" thickBot="1" x14ac:dyDescent="0.3">
      <c r="A10" s="1"/>
      <c r="B10" s="1"/>
      <c r="C10" s="315"/>
      <c r="D10" s="1"/>
      <c r="F10" s="283" t="s">
        <v>24</v>
      </c>
      <c r="G10" s="284"/>
      <c r="H10" s="154" t="s">
        <v>33</v>
      </c>
      <c r="I10" s="135"/>
      <c r="J10" s="2"/>
      <c r="K10" s="3"/>
      <c r="L10" s="285" t="s">
        <v>24</v>
      </c>
      <c r="M10" s="286"/>
      <c r="N10" s="12" t="s">
        <v>33</v>
      </c>
      <c r="O10" s="111"/>
      <c r="P10" s="4"/>
      <c r="Q10" s="3"/>
      <c r="R10" s="287" t="s">
        <v>24</v>
      </c>
      <c r="S10" s="288"/>
      <c r="T10" s="154" t="s">
        <v>33</v>
      </c>
      <c r="U10" s="134"/>
      <c r="V10" s="5"/>
      <c r="W10" s="3"/>
      <c r="X10" s="289" t="s">
        <v>24</v>
      </c>
      <c r="Y10" s="312"/>
      <c r="Z10" s="12" t="s">
        <v>33</v>
      </c>
      <c r="AA10" s="167"/>
      <c r="AB10" s="11"/>
      <c r="AC10" s="3"/>
      <c r="AD10" s="283" t="s">
        <v>24</v>
      </c>
      <c r="AE10" s="284"/>
      <c r="AF10" s="154" t="s">
        <v>37</v>
      </c>
      <c r="AG10" s="135"/>
      <c r="AH10" s="2"/>
      <c r="AI10" s="1"/>
      <c r="AJ10" s="1"/>
    </row>
    <row r="11" spans="1:36" ht="16.5" thickTop="1" thickBot="1" x14ac:dyDescent="0.3">
      <c r="A11" s="1"/>
      <c r="B11" s="1"/>
      <c r="C11" s="315"/>
      <c r="D11" s="1"/>
      <c r="F11" s="210" t="s">
        <v>34</v>
      </c>
      <c r="G11" s="211"/>
      <c r="H11" s="6"/>
      <c r="I11" s="125"/>
      <c r="J11" s="2"/>
      <c r="K11" s="3"/>
      <c r="L11" s="243" t="s">
        <v>25</v>
      </c>
      <c r="M11" s="244"/>
      <c r="N11" s="6"/>
      <c r="O11" s="127"/>
      <c r="P11" s="4"/>
      <c r="Q11" s="3"/>
      <c r="R11" s="216" t="s">
        <v>29</v>
      </c>
      <c r="S11" s="288"/>
      <c r="T11" s="6"/>
      <c r="U11" s="129"/>
      <c r="V11" s="5"/>
      <c r="W11" s="3"/>
      <c r="X11" s="303" t="s">
        <v>30</v>
      </c>
      <c r="Y11" s="312"/>
      <c r="Z11" s="6"/>
      <c r="AA11" s="168"/>
      <c r="AB11" s="11"/>
      <c r="AC11" s="3"/>
      <c r="AD11" s="283" t="s">
        <v>31</v>
      </c>
      <c r="AE11" s="284"/>
      <c r="AF11" s="6">
        <v>44630</v>
      </c>
      <c r="AG11" s="125"/>
      <c r="AH11" s="2"/>
      <c r="AI11" s="1"/>
      <c r="AJ11" s="1"/>
    </row>
    <row r="12" spans="1:36" ht="21" customHeight="1" thickTop="1" thickBot="1" x14ac:dyDescent="0.3">
      <c r="A12" s="1"/>
      <c r="B12" s="1"/>
      <c r="C12" s="316"/>
      <c r="D12" s="1"/>
      <c r="F12" s="291"/>
      <c r="G12" s="292"/>
      <c r="H12" s="292"/>
      <c r="I12" s="292"/>
      <c r="J12" s="293"/>
      <c r="K12" s="3"/>
      <c r="L12" s="294"/>
      <c r="M12" s="295"/>
      <c r="N12" s="295"/>
      <c r="O12" s="295"/>
      <c r="P12" s="296"/>
      <c r="Q12" s="3"/>
      <c r="R12" s="297"/>
      <c r="S12" s="298"/>
      <c r="T12" s="298"/>
      <c r="U12" s="298"/>
      <c r="V12" s="299"/>
      <c r="W12" s="3"/>
      <c r="X12" s="300"/>
      <c r="Y12" s="313"/>
      <c r="Z12" s="313"/>
      <c r="AA12" s="313"/>
      <c r="AB12" s="302"/>
      <c r="AC12" s="3"/>
      <c r="AD12" s="291"/>
      <c r="AE12" s="292"/>
      <c r="AF12" s="292"/>
      <c r="AG12" s="292"/>
      <c r="AH12" s="293"/>
      <c r="AI12" s="1"/>
      <c r="AJ12" s="1"/>
    </row>
    <row r="13" spans="1:36" ht="15.75" thickBot="1" x14ac:dyDescent="0.3">
      <c r="A13" s="1"/>
      <c r="B13" s="1"/>
      <c r="C13" s="1"/>
      <c r="D13" s="1"/>
      <c r="F13" s="291"/>
      <c r="G13" s="292"/>
      <c r="H13" s="292"/>
      <c r="I13" s="292"/>
      <c r="J13" s="293"/>
      <c r="K13" s="3"/>
      <c r="L13" s="294"/>
      <c r="M13" s="295"/>
      <c r="N13" s="295"/>
      <c r="O13" s="295"/>
      <c r="P13" s="296"/>
      <c r="Q13" s="3"/>
      <c r="R13" s="297"/>
      <c r="S13" s="298"/>
      <c r="T13" s="298"/>
      <c r="U13" s="298"/>
      <c r="V13" s="299"/>
      <c r="W13" s="3"/>
      <c r="X13" s="300"/>
      <c r="Y13" s="313"/>
      <c r="Z13" s="313"/>
      <c r="AA13" s="313"/>
      <c r="AB13" s="302"/>
      <c r="AC13" s="3"/>
      <c r="AD13" s="291"/>
      <c r="AE13" s="292"/>
      <c r="AF13" s="292"/>
      <c r="AG13" s="292"/>
      <c r="AH13" s="293"/>
      <c r="AI13" s="1"/>
      <c r="AJ13" s="1"/>
    </row>
    <row r="14" spans="1:36" x14ac:dyDescent="0.25">
      <c r="A14" s="1"/>
      <c r="B14" s="1"/>
      <c r="C14" s="309" t="s">
        <v>107</v>
      </c>
      <c r="D14" s="254" t="s">
        <v>21</v>
      </c>
      <c r="E14" s="31"/>
      <c r="F14" s="265" t="s">
        <v>102</v>
      </c>
      <c r="G14" s="266"/>
      <c r="H14" s="266"/>
      <c r="I14" s="266"/>
      <c r="J14" s="267"/>
      <c r="K14" s="3"/>
      <c r="L14" s="268" t="s">
        <v>102</v>
      </c>
      <c r="M14" s="269"/>
      <c r="N14" s="269"/>
      <c r="O14" s="269"/>
      <c r="P14" s="270"/>
      <c r="Q14" s="3"/>
      <c r="R14" s="271" t="s">
        <v>102</v>
      </c>
      <c r="S14" s="272"/>
      <c r="T14" s="272"/>
      <c r="U14" s="272"/>
      <c r="V14" s="273"/>
      <c r="W14" s="3"/>
      <c r="X14" s="306" t="s">
        <v>102</v>
      </c>
      <c r="Y14" s="311"/>
      <c r="Z14" s="311"/>
      <c r="AA14" s="311"/>
      <c r="AB14" s="308"/>
      <c r="AC14" s="3"/>
      <c r="AD14" s="265" t="s">
        <v>102</v>
      </c>
      <c r="AE14" s="266"/>
      <c r="AF14" s="266"/>
      <c r="AG14" s="266"/>
      <c r="AH14" s="267"/>
      <c r="AI14" s="1"/>
      <c r="AJ14" s="1"/>
    </row>
    <row r="15" spans="1:36" ht="15.75" thickBot="1" x14ac:dyDescent="0.3">
      <c r="A15" s="1"/>
      <c r="B15" s="1"/>
      <c r="C15" s="310"/>
      <c r="D15" s="305"/>
      <c r="E15" s="32"/>
      <c r="F15" s="79" t="str">
        <f>IF(H8="","Dose 1","Dose 1 - "&amp;H8)</f>
        <v>Dose 1</v>
      </c>
      <c r="G15" s="90" t="s">
        <v>23</v>
      </c>
      <c r="H15" s="80" t="str">
        <f>IF(H9="","Dose 2","Dose 2 - "&amp;H9)</f>
        <v>Dose 2</v>
      </c>
      <c r="I15" s="34" t="s">
        <v>23</v>
      </c>
      <c r="J15" s="122" t="s">
        <v>101</v>
      </c>
      <c r="K15" s="37"/>
      <c r="L15" s="38" t="str">
        <f>IF(N8="","Dose 1","Dose 1 - "&amp;N8)</f>
        <v>Dose 1</v>
      </c>
      <c r="M15" s="81" t="s">
        <v>23</v>
      </c>
      <c r="N15" s="82" t="str">
        <f>IF(N9="","Dose 2","Dose 2 - "&amp;N9)</f>
        <v>Dose 2</v>
      </c>
      <c r="O15" s="38" t="s">
        <v>23</v>
      </c>
      <c r="P15" s="140" t="s">
        <v>101</v>
      </c>
      <c r="Q15" s="86"/>
      <c r="R15" s="83" t="str">
        <f>IF(T8="","Dose 1","Dose 1 - "&amp;T8)</f>
        <v>Dose 1</v>
      </c>
      <c r="S15" s="84" t="s">
        <v>23</v>
      </c>
      <c r="T15" s="85" t="str">
        <f>IF(T9="","Dose 2","Dose 2 - "&amp;T9)</f>
        <v>Dose 2</v>
      </c>
      <c r="U15" s="84" t="s">
        <v>23</v>
      </c>
      <c r="V15" s="83" t="s">
        <v>97</v>
      </c>
      <c r="W15" s="86"/>
      <c r="X15" s="87" t="str">
        <f>IF(Z8="","Dose 1","Dose 1 - "&amp;Z8)</f>
        <v>Dose 1</v>
      </c>
      <c r="Y15" s="88" t="s">
        <v>23</v>
      </c>
      <c r="Z15" s="89" t="str">
        <f>IF(Z9="","Dose 2","Dose 2 - "&amp;Z9)</f>
        <v>Dose 2</v>
      </c>
      <c r="AA15" s="88" t="s">
        <v>23</v>
      </c>
      <c r="AB15" s="87" t="s">
        <v>97</v>
      </c>
      <c r="AC15" s="164"/>
      <c r="AD15" s="79" t="str">
        <f>IF(AF8="","Dose 1","Dose 1 - "&amp;AF8)</f>
        <v>Dose 1</v>
      </c>
      <c r="AE15" s="90" t="s">
        <v>23</v>
      </c>
      <c r="AF15" s="80" t="str">
        <f>IF(AF9="","Dose 2","Dose 2 - "&amp;AF9)</f>
        <v>Dose 2</v>
      </c>
      <c r="AG15" s="90" t="s">
        <v>23</v>
      </c>
      <c r="AH15" s="79" t="s">
        <v>97</v>
      </c>
      <c r="AI15" s="1"/>
      <c r="AJ15" s="1"/>
    </row>
    <row r="16" spans="1:36" x14ac:dyDescent="0.25">
      <c r="A16" s="1"/>
      <c r="B16" s="1"/>
      <c r="C16" s="59">
        <f t="shared" ref="C16:C47" si="0">SUM(G16,I16:J16,M16,O16:P16,S16,U16:V16,Y16,AA16:AB16,AE16,AG16:AH16)*0.5</f>
        <v>0</v>
      </c>
      <c r="D16" s="49" t="str">
        <f>IF(H11="","",H11)</f>
        <v/>
      </c>
      <c r="E16" s="50">
        <v>1</v>
      </c>
      <c r="F16" s="58" t="str">
        <f>"Week " &amp; (E16)</f>
        <v>Week 1</v>
      </c>
      <c r="G16" s="14"/>
      <c r="H16" s="52"/>
      <c r="I16" s="155"/>
      <c r="J16" s="150"/>
      <c r="K16" s="105">
        <f>IF(N11=$D16,1,"")</f>
        <v>1</v>
      </c>
      <c r="L16" s="106" t="str">
        <f>IF(K16="","",$K$1&amp;K16)</f>
        <v>Week 1</v>
      </c>
      <c r="M16" s="14"/>
      <c r="N16" s="52"/>
      <c r="O16" s="155"/>
      <c r="P16" s="173"/>
      <c r="Q16" s="105">
        <v>1</v>
      </c>
      <c r="R16" s="106" t="str">
        <f>IF(Q16="","",$K$1&amp;Q16)</f>
        <v>Week 1</v>
      </c>
      <c r="S16" s="14"/>
      <c r="T16" s="52"/>
      <c r="U16" s="155"/>
      <c r="V16" s="150"/>
      <c r="W16" s="105">
        <v>1</v>
      </c>
      <c r="X16" s="58" t="str">
        <f>IF(W16="","",$K$1&amp;W16)</f>
        <v>Week 1</v>
      </c>
      <c r="Y16" s="14"/>
      <c r="Z16" s="52"/>
      <c r="AA16" s="155"/>
      <c r="AB16" s="150"/>
      <c r="AC16" s="165">
        <v>1</v>
      </c>
      <c r="AD16" s="58" t="str">
        <f>IF(AC16="","",$K$1&amp;AC16)</f>
        <v>Week 1</v>
      </c>
      <c r="AE16" s="14"/>
      <c r="AF16" s="52"/>
      <c r="AG16" s="155"/>
      <c r="AH16" s="150"/>
      <c r="AI16" s="1"/>
      <c r="AJ16" s="1"/>
    </row>
    <row r="17" spans="1:36" x14ac:dyDescent="0.25">
      <c r="A17" s="1"/>
      <c r="B17" s="1"/>
      <c r="C17" s="59">
        <f t="shared" si="0"/>
        <v>0</v>
      </c>
      <c r="D17" s="60" t="str">
        <f>IF(D16="","",D16+7)</f>
        <v/>
      </c>
      <c r="E17" s="50">
        <v>2</v>
      </c>
      <c r="F17" s="61" t="str">
        <f t="shared" ref="F17:F67" si="1">"Week " &amp; (E17)</f>
        <v>Week 2</v>
      </c>
      <c r="G17" s="15"/>
      <c r="H17" s="62"/>
      <c r="I17" s="156"/>
      <c r="J17" s="151"/>
      <c r="K17" s="105">
        <f>IF(K16="",IF(N11=$D17,$E16,""),K16+1)</f>
        <v>2</v>
      </c>
      <c r="L17" s="107" t="str">
        <f t="shared" ref="L17:L67" si="2">IF(K17="","",$K$1&amp;K17)</f>
        <v>Week 2</v>
      </c>
      <c r="M17" s="15"/>
      <c r="N17" s="62"/>
      <c r="O17" s="156"/>
      <c r="P17" s="174"/>
      <c r="Q17" s="105">
        <f>IF(Q16="",IF(T11=$D17,$E16,""),Q16+1)</f>
        <v>2</v>
      </c>
      <c r="R17" s="107" t="str">
        <f t="shared" ref="R17:R67" si="3">IF(Q17="","",$K$1&amp;Q17)</f>
        <v>Week 2</v>
      </c>
      <c r="S17" s="15"/>
      <c r="T17" s="62"/>
      <c r="U17" s="156"/>
      <c r="V17" s="151"/>
      <c r="W17" s="105">
        <f>IF(W16="",IF(Z11=$D17,$E16,""),W16+1)</f>
        <v>2</v>
      </c>
      <c r="X17" s="58" t="str">
        <f t="shared" ref="X17:X67" si="4">IF(W17="","",$K$1&amp;W17)</f>
        <v>Week 2</v>
      </c>
      <c r="Y17" s="15"/>
      <c r="Z17" s="62"/>
      <c r="AA17" s="156"/>
      <c r="AB17" s="151"/>
      <c r="AC17" s="165">
        <f>IF(AC16="",IF(AF11=$D17,$E16,""),AC16+1)</f>
        <v>2</v>
      </c>
      <c r="AD17" s="61" t="str">
        <f t="shared" ref="AD17:AD67" si="5">IF(AC17="","",$K$1&amp;AC17)</f>
        <v>Week 2</v>
      </c>
      <c r="AE17" s="15"/>
      <c r="AF17" s="62"/>
      <c r="AG17" s="156"/>
      <c r="AH17" s="151"/>
      <c r="AI17" s="1"/>
      <c r="AJ17" s="1"/>
    </row>
    <row r="18" spans="1:36" x14ac:dyDescent="0.25">
      <c r="A18" s="1"/>
      <c r="B18" s="1"/>
      <c r="C18" s="59">
        <f t="shared" si="0"/>
        <v>0</v>
      </c>
      <c r="D18" s="60" t="str">
        <f t="shared" ref="D18:D80" si="6">IF(D17="","",D17+7)</f>
        <v/>
      </c>
      <c r="E18" s="50">
        <v>3</v>
      </c>
      <c r="F18" s="61" t="str">
        <f t="shared" si="1"/>
        <v>Week 3</v>
      </c>
      <c r="G18" s="15"/>
      <c r="H18" s="62"/>
      <c r="I18" s="156"/>
      <c r="J18" s="151"/>
      <c r="K18" s="105">
        <f>IF(K17="",IF(N11=$D18,$E16,""),K17+1)</f>
        <v>3</v>
      </c>
      <c r="L18" s="107" t="str">
        <f t="shared" si="2"/>
        <v>Week 3</v>
      </c>
      <c r="M18" s="15"/>
      <c r="N18" s="62"/>
      <c r="O18" s="156"/>
      <c r="P18" s="174"/>
      <c r="Q18" s="105">
        <f>IF(Q17="",IF(T11=$D18,$E16,""),Q17+1)</f>
        <v>3</v>
      </c>
      <c r="R18" s="107" t="str">
        <f t="shared" si="3"/>
        <v>Week 3</v>
      </c>
      <c r="S18" s="15"/>
      <c r="T18" s="62"/>
      <c r="U18" s="156"/>
      <c r="V18" s="151"/>
      <c r="W18" s="105">
        <f>IF(W17="",IF(Z11=$D18,$E16,""),W17+1)</f>
        <v>3</v>
      </c>
      <c r="X18" s="58" t="str">
        <f t="shared" si="4"/>
        <v>Week 3</v>
      </c>
      <c r="Y18" s="15"/>
      <c r="Z18" s="62"/>
      <c r="AA18" s="156"/>
      <c r="AB18" s="151"/>
      <c r="AC18" s="165">
        <f>IF(AC17="",IF(AF11=$D18,$E16,""),AC17+1)</f>
        <v>3</v>
      </c>
      <c r="AD18" s="61" t="str">
        <f t="shared" si="5"/>
        <v>Week 3</v>
      </c>
      <c r="AE18" s="15"/>
      <c r="AF18" s="62"/>
      <c r="AG18" s="156"/>
      <c r="AH18" s="151"/>
      <c r="AI18" s="1"/>
      <c r="AJ18" s="1"/>
    </row>
    <row r="19" spans="1:36" x14ac:dyDescent="0.25">
      <c r="A19" s="1"/>
      <c r="B19" s="1"/>
      <c r="C19" s="59">
        <f t="shared" si="0"/>
        <v>0</v>
      </c>
      <c r="D19" s="60" t="str">
        <f t="shared" si="6"/>
        <v/>
      </c>
      <c r="E19" s="50">
        <v>4</v>
      </c>
      <c r="F19" s="61" t="str">
        <f t="shared" si="1"/>
        <v>Week 4</v>
      </c>
      <c r="G19" s="15"/>
      <c r="H19" s="62"/>
      <c r="I19" s="156" t="str">
        <f>IF(H10="3 weeks (accelerated)",G16,IF(H10="4 weeks",G16,""))</f>
        <v/>
      </c>
      <c r="J19" s="151"/>
      <c r="K19" s="108">
        <f>IF(K18="",IF(N11=$D19,$E16,""),K18+1)</f>
        <v>4</v>
      </c>
      <c r="L19" s="61" t="str">
        <f t="shared" si="2"/>
        <v>Week 4</v>
      </c>
      <c r="M19" s="15"/>
      <c r="N19" s="62"/>
      <c r="O19" s="156" t="str">
        <f>IF(N10="3 weeks (accelerated)",M16,IF(N10="4 weeks",M16,""))</f>
        <v/>
      </c>
      <c r="P19" s="174"/>
      <c r="Q19" s="105">
        <f>IF(Q18="",IF(T11=$D19,$E16,""),Q18+1)</f>
        <v>4</v>
      </c>
      <c r="R19" s="61" t="str">
        <f t="shared" si="3"/>
        <v>Week 4</v>
      </c>
      <c r="S19" s="15"/>
      <c r="T19" s="62"/>
      <c r="U19" s="156" t="str">
        <f>IF(T10="3 weeks (accelerated)",S16,IF(T10="4 weeks",S16,""))</f>
        <v/>
      </c>
      <c r="V19" s="151"/>
      <c r="W19" s="105">
        <f>IF(W18="",IF(Z11=$D19,$E16,""),W18+1)</f>
        <v>4</v>
      </c>
      <c r="X19" s="58" t="str">
        <f t="shared" si="4"/>
        <v>Week 4</v>
      </c>
      <c r="Y19" s="15"/>
      <c r="Z19" s="62"/>
      <c r="AA19" s="156" t="str">
        <f>IF(Z10="3 weeks (accelerated)",Y16,IF(Z10="4 weeks",Y16,""))</f>
        <v/>
      </c>
      <c r="AB19" s="151"/>
      <c r="AC19" s="123">
        <f>IF(AC18="",IF(AF11=$D19,$E16,""),AC18+1)</f>
        <v>4</v>
      </c>
      <c r="AD19" s="107" t="str">
        <f t="shared" si="5"/>
        <v>Week 4</v>
      </c>
      <c r="AE19" s="15"/>
      <c r="AF19" s="62"/>
      <c r="AG19" s="156" t="str">
        <f>IF(AF10="3 weeks (accelerated)",AE16,IF(AF10="4 weeks",AE16,""))</f>
        <v/>
      </c>
      <c r="AH19" s="151"/>
      <c r="AI19" s="1"/>
      <c r="AJ19" s="1"/>
    </row>
    <row r="20" spans="1:36" x14ac:dyDescent="0.25">
      <c r="A20" s="1"/>
      <c r="B20" s="1"/>
      <c r="C20" s="59">
        <f t="shared" si="0"/>
        <v>0</v>
      </c>
      <c r="D20" s="60" t="str">
        <f t="shared" si="6"/>
        <v/>
      </c>
      <c r="E20" s="50">
        <v>5</v>
      </c>
      <c r="F20" s="61" t="str">
        <f t="shared" si="1"/>
        <v>Week 5</v>
      </c>
      <c r="G20" s="15"/>
      <c r="H20" s="62" t="str">
        <f>IF($H$10="4 weeks (accelerated)",F16,"")</f>
        <v/>
      </c>
      <c r="I20" s="156" t="str">
        <f>IF($H$10="4 weeks (accelerated)",G16,"")</f>
        <v/>
      </c>
      <c r="J20" s="151"/>
      <c r="K20" s="108">
        <f>IF(K19="",IF(N11=$D20,$E16,""),K19+1)</f>
        <v>5</v>
      </c>
      <c r="L20" s="61" t="str">
        <f t="shared" si="2"/>
        <v>Week 5</v>
      </c>
      <c r="M20" s="15"/>
      <c r="N20" s="62" t="str">
        <f>IF($N$10="4 weeks (accelerated)",L16,"")</f>
        <v/>
      </c>
      <c r="O20" s="156" t="str">
        <f>IF($N$10="4 weeks (accelerated)",M16,"")</f>
        <v/>
      </c>
      <c r="P20" s="174"/>
      <c r="Q20" s="105">
        <f>IF(Q19="",IF(T11=$D20,$E16,""),Q19+1)</f>
        <v>5</v>
      </c>
      <c r="R20" s="61" t="str">
        <f t="shared" si="3"/>
        <v>Week 5</v>
      </c>
      <c r="S20" s="15"/>
      <c r="T20" s="62" t="str">
        <f t="shared" ref="T20:U23" si="7">IF($T$10="4 weeks (accelerated)",R16,"")</f>
        <v/>
      </c>
      <c r="U20" s="156" t="str">
        <f t="shared" si="7"/>
        <v/>
      </c>
      <c r="V20" s="151"/>
      <c r="W20" s="105">
        <f>IF(W19="",IF(Z11=$D20,$E16,""),W19+1)</f>
        <v>5</v>
      </c>
      <c r="X20" s="58" t="str">
        <f t="shared" si="4"/>
        <v>Week 5</v>
      </c>
      <c r="Y20" s="15"/>
      <c r="Z20" s="62" t="str">
        <f>IF($Z$10="4 weeks (accelerated)",X16,"")</f>
        <v/>
      </c>
      <c r="AA20" s="156" t="str">
        <f>IF($Z$10="4 weeks (accelerated)",Y16,"")</f>
        <v/>
      </c>
      <c r="AB20" s="151"/>
      <c r="AC20" s="123">
        <f>IF(AC19="",IF(AF11=$D20,$E16,""),AC19+1)</f>
        <v>5</v>
      </c>
      <c r="AD20" s="107" t="str">
        <f t="shared" si="5"/>
        <v>Week 5</v>
      </c>
      <c r="AE20" s="15"/>
      <c r="AF20" s="62" t="str">
        <f>IF($AF$10="4 weeks (accelerated)",AD16,"")</f>
        <v>Week 1</v>
      </c>
      <c r="AG20" s="156">
        <f>IF($AF$10="4 weeks (accelerated)",AE16,"")</f>
        <v>0</v>
      </c>
      <c r="AH20" s="151"/>
      <c r="AI20" s="1"/>
      <c r="AJ20" s="1"/>
    </row>
    <row r="21" spans="1:36" x14ac:dyDescent="0.25">
      <c r="A21" s="1"/>
      <c r="B21" s="1"/>
      <c r="C21" s="59">
        <f t="shared" si="0"/>
        <v>0</v>
      </c>
      <c r="D21" s="60" t="str">
        <f t="shared" si="6"/>
        <v/>
      </c>
      <c r="E21" s="50">
        <v>6</v>
      </c>
      <c r="F21" s="61" t="str">
        <f t="shared" si="1"/>
        <v>Week 6</v>
      </c>
      <c r="G21" s="15"/>
      <c r="H21" s="62" t="str">
        <f t="shared" ref="H21:H23" si="8">IF($H$10="4 weeks (accelerated)",F17,"")</f>
        <v/>
      </c>
      <c r="I21" s="156" t="str">
        <f t="shared" ref="I21:I23" si="9">IF($H$10="4 weeks (accelerated)",G17,"")</f>
        <v/>
      </c>
      <c r="J21" s="151"/>
      <c r="K21" s="108">
        <f>IF(K20="",IF(N11=$D21,$E16,""),K20+1)</f>
        <v>6</v>
      </c>
      <c r="L21" s="61" t="str">
        <f t="shared" si="2"/>
        <v>Week 6</v>
      </c>
      <c r="M21" s="15"/>
      <c r="N21" s="62" t="str">
        <f>IF($N$10="4 weeks (accelerated)",L17,"")</f>
        <v/>
      </c>
      <c r="O21" s="156" t="str">
        <f t="shared" ref="O21:O22" si="10">IF($N$10="4 weeks (accelerated)",M17,"")</f>
        <v/>
      </c>
      <c r="P21" s="174"/>
      <c r="Q21" s="105">
        <f>IF(Q20="",IF(T11=$D21,$E16,""),Q20+1)</f>
        <v>6</v>
      </c>
      <c r="R21" s="61" t="str">
        <f t="shared" si="3"/>
        <v>Week 6</v>
      </c>
      <c r="S21" s="15"/>
      <c r="T21" s="62" t="str">
        <f t="shared" si="7"/>
        <v/>
      </c>
      <c r="U21" s="156" t="str">
        <f t="shared" si="7"/>
        <v/>
      </c>
      <c r="V21" s="151"/>
      <c r="W21" s="105">
        <f>IF(W20="",IF(Z11=$D21,$E16,""),W20+1)</f>
        <v>6</v>
      </c>
      <c r="X21" s="58" t="str">
        <f t="shared" si="4"/>
        <v>Week 6</v>
      </c>
      <c r="Y21" s="15"/>
      <c r="Z21" s="62" t="str">
        <f>IF($Z$10="4 weeks (accelerated)",X17,"")</f>
        <v/>
      </c>
      <c r="AA21" s="156" t="str">
        <f t="shared" ref="AA21:AA23" si="11">IF($Z$10="4 weeks (accelerated)",Y17,"")</f>
        <v/>
      </c>
      <c r="AB21" s="151"/>
      <c r="AC21" s="123">
        <f>IF(AC20="",IF(AF11=$D21,$E16,""),AC20+1)</f>
        <v>6</v>
      </c>
      <c r="AD21" s="107" t="str">
        <f t="shared" si="5"/>
        <v>Week 6</v>
      </c>
      <c r="AE21" s="15"/>
      <c r="AF21" s="62" t="str">
        <f>IF($AF$10="4 weeks (accelerated)",AD17,"")</f>
        <v>Week 2</v>
      </c>
      <c r="AG21" s="156">
        <f t="shared" ref="AG21:AG23" si="12">IF($AF$10="4 weeks (accelerated)",AE17,"")</f>
        <v>0</v>
      </c>
      <c r="AH21" s="151"/>
      <c r="AI21" s="1"/>
      <c r="AJ21" s="1"/>
    </row>
    <row r="22" spans="1:36" x14ac:dyDescent="0.25">
      <c r="A22" s="1"/>
      <c r="B22" s="1"/>
      <c r="C22" s="59">
        <f t="shared" si="0"/>
        <v>0</v>
      </c>
      <c r="D22" s="60" t="str">
        <f t="shared" si="6"/>
        <v/>
      </c>
      <c r="E22" s="50">
        <v>7</v>
      </c>
      <c r="F22" s="61" t="str">
        <f t="shared" si="1"/>
        <v>Week 7</v>
      </c>
      <c r="G22" s="15"/>
      <c r="H22" s="62" t="str">
        <f t="shared" si="8"/>
        <v/>
      </c>
      <c r="I22" s="156" t="str">
        <f t="shared" si="9"/>
        <v/>
      </c>
      <c r="J22" s="151"/>
      <c r="K22" s="108">
        <f>IF(K21="",IF(N11=$D22,$E16,""),K21+1)</f>
        <v>7</v>
      </c>
      <c r="L22" s="61" t="str">
        <f t="shared" si="2"/>
        <v>Week 7</v>
      </c>
      <c r="M22" s="15"/>
      <c r="N22" s="62" t="str">
        <f>IF($N$10="4 weeks (accelerated)",L18,"")</f>
        <v/>
      </c>
      <c r="O22" s="156" t="str">
        <f t="shared" si="10"/>
        <v/>
      </c>
      <c r="P22" s="174"/>
      <c r="Q22" s="105">
        <f>IF(Q21="",IF(T11=$D22,$E16,""),Q21+1)</f>
        <v>7</v>
      </c>
      <c r="R22" s="61" t="str">
        <f t="shared" si="3"/>
        <v>Week 7</v>
      </c>
      <c r="S22" s="15"/>
      <c r="T22" s="62" t="str">
        <f t="shared" si="7"/>
        <v/>
      </c>
      <c r="U22" s="156" t="str">
        <f t="shared" si="7"/>
        <v/>
      </c>
      <c r="V22" s="151"/>
      <c r="W22" s="105">
        <f>IF(W21="",IF(Z11=$D22,$E16,""),W21+1)</f>
        <v>7</v>
      </c>
      <c r="X22" s="58" t="str">
        <f t="shared" si="4"/>
        <v>Week 7</v>
      </c>
      <c r="Y22" s="15"/>
      <c r="Z22" s="62" t="str">
        <f>IF($Z$10="4 weeks (accelerated)",X18,"")</f>
        <v/>
      </c>
      <c r="AA22" s="156" t="str">
        <f t="shared" si="11"/>
        <v/>
      </c>
      <c r="AB22" s="151"/>
      <c r="AC22" s="123">
        <f>IF(AC21="",IF(AF11=$D22,$E16,""),AC21+1)</f>
        <v>7</v>
      </c>
      <c r="AD22" s="107" t="str">
        <f t="shared" si="5"/>
        <v>Week 7</v>
      </c>
      <c r="AE22" s="15"/>
      <c r="AF22" s="62" t="str">
        <f>IF($AF$10="4 weeks (accelerated)",AD18,"")</f>
        <v>Week 3</v>
      </c>
      <c r="AG22" s="156">
        <f t="shared" si="12"/>
        <v>0</v>
      </c>
      <c r="AH22" s="151"/>
      <c r="AI22" s="1"/>
      <c r="AJ22" s="1"/>
    </row>
    <row r="23" spans="1:36" x14ac:dyDescent="0.25">
      <c r="A23" s="1"/>
      <c r="B23" s="1"/>
      <c r="C23" s="59">
        <f t="shared" si="0"/>
        <v>0</v>
      </c>
      <c r="D23" s="60" t="str">
        <f t="shared" si="6"/>
        <v/>
      </c>
      <c r="E23" s="50">
        <v>8</v>
      </c>
      <c r="F23" s="61" t="str">
        <f t="shared" si="1"/>
        <v>Week 8</v>
      </c>
      <c r="G23" s="15"/>
      <c r="H23" s="62" t="str">
        <f t="shared" si="8"/>
        <v/>
      </c>
      <c r="I23" s="156" t="str">
        <f t="shared" si="9"/>
        <v/>
      </c>
      <c r="J23" s="151"/>
      <c r="K23" s="108">
        <f>IF(K22="",IF(N11=$D23,$E16,""),K22+1)</f>
        <v>8</v>
      </c>
      <c r="L23" s="61" t="str">
        <f t="shared" si="2"/>
        <v>Week 8</v>
      </c>
      <c r="M23" s="15"/>
      <c r="N23" s="62" t="str">
        <f>IF($N$10="4 weeks (accelerated)",L19,"")</f>
        <v/>
      </c>
      <c r="O23" s="156" t="str">
        <f>IF($N$10="4 weeks (accelerated)",M19,"")</f>
        <v/>
      </c>
      <c r="P23" s="174"/>
      <c r="Q23" s="105">
        <f>IF(Q22="",IF(T11=$D23,$E16,""),Q22+1)</f>
        <v>8</v>
      </c>
      <c r="R23" s="61" t="str">
        <f t="shared" si="3"/>
        <v>Week 8</v>
      </c>
      <c r="S23" s="15"/>
      <c r="T23" s="62" t="str">
        <f t="shared" si="7"/>
        <v/>
      </c>
      <c r="U23" s="156" t="str">
        <f t="shared" si="7"/>
        <v/>
      </c>
      <c r="V23" s="151"/>
      <c r="W23" s="105">
        <f>IF(W22="",IF(Z11=$D23,$E16,""),W22+1)</f>
        <v>8</v>
      </c>
      <c r="X23" s="58" t="str">
        <f t="shared" si="4"/>
        <v>Week 8</v>
      </c>
      <c r="Y23" s="15"/>
      <c r="Z23" s="62" t="str">
        <f>IF($Z$10="4 weeks (accelerated)",X19,"")</f>
        <v/>
      </c>
      <c r="AA23" s="156" t="str">
        <f t="shared" si="11"/>
        <v/>
      </c>
      <c r="AB23" s="151"/>
      <c r="AC23" s="123">
        <f>IF(AC22="",IF(AF11=$D23,$E16,""),AC22+1)</f>
        <v>8</v>
      </c>
      <c r="AD23" s="107" t="str">
        <f t="shared" si="5"/>
        <v>Week 8</v>
      </c>
      <c r="AE23" s="15"/>
      <c r="AF23" s="62" t="str">
        <f>IF($AF$10="4 weeks (accelerated)",AD19,"")</f>
        <v>Week 4</v>
      </c>
      <c r="AG23" s="156">
        <f t="shared" si="12"/>
        <v>0</v>
      </c>
      <c r="AH23" s="151"/>
      <c r="AI23" s="1"/>
      <c r="AJ23" s="1"/>
    </row>
    <row r="24" spans="1:36" x14ac:dyDescent="0.25">
      <c r="A24" s="1"/>
      <c r="B24" s="1"/>
      <c r="C24" s="59">
        <f t="shared" si="0"/>
        <v>0</v>
      </c>
      <c r="D24" s="60" t="str">
        <f t="shared" si="6"/>
        <v/>
      </c>
      <c r="E24" s="50">
        <v>9</v>
      </c>
      <c r="F24" s="61" t="str">
        <f t="shared" si="1"/>
        <v>Week 9</v>
      </c>
      <c r="G24" s="15"/>
      <c r="H24" s="62" t="str">
        <f>IF($H$10="4 weeks (accelerated)",F20,IF($H$10="8 weeks",F16,""))</f>
        <v>Week 1</v>
      </c>
      <c r="I24" s="156">
        <f t="shared" ref="I24:I31" si="13">INDEX(E11:G62,MATCH(H24,F11:F62,0),3)</f>
        <v>0</v>
      </c>
      <c r="J24" s="151"/>
      <c r="K24" s="108">
        <f>IF(K23="",IF(N11=$D24,$E16,""),K23+1)</f>
        <v>9</v>
      </c>
      <c r="L24" s="61" t="str">
        <f t="shared" si="2"/>
        <v>Week 9</v>
      </c>
      <c r="M24" s="15"/>
      <c r="N24" s="62" t="str">
        <f>IF($N$10="4 weeks (accelerated)",L20,IF($N$10="8 weeks",L16,""))</f>
        <v>Week 1</v>
      </c>
      <c r="O24" s="156">
        <f t="shared" ref="O24:O27" si="14">INDEX(K11:M62,MATCH(N24,L11:L62,0),3)</f>
        <v>0</v>
      </c>
      <c r="P24" s="174"/>
      <c r="Q24" s="105">
        <f>IF(Q23="",IF(T11=$D24,$E16,""),Q23+1)</f>
        <v>9</v>
      </c>
      <c r="R24" s="61" t="str">
        <f t="shared" si="3"/>
        <v>Week 9</v>
      </c>
      <c r="S24" s="15"/>
      <c r="T24" s="62" t="str">
        <f>IF($T$10="4 weeks (accelerated)",R20,IF($T$10="8 weeks",R16,""))</f>
        <v>Week 1</v>
      </c>
      <c r="U24" s="156">
        <f>INDEX(Q16:S67,MATCH(T24,R16:R67,0),3)</f>
        <v>0</v>
      </c>
      <c r="V24" s="151"/>
      <c r="W24" s="105">
        <f>IF(W23="",IF(Z11=$D24,$E16,""),W23+1)</f>
        <v>9</v>
      </c>
      <c r="X24" s="58" t="str">
        <f t="shared" si="4"/>
        <v>Week 9</v>
      </c>
      <c r="Y24" s="15"/>
      <c r="Z24" s="62" t="str">
        <f>IF($Z$10="4 weeks (accelerated)",X20,IF($Z$10="8 weeks",X16,""))</f>
        <v>Week 1</v>
      </c>
      <c r="AA24" s="156">
        <f>INDEX(W16:Y67,MATCH(Z24,X16:X67,0),3)</f>
        <v>0</v>
      </c>
      <c r="AB24" s="151"/>
      <c r="AC24" s="123">
        <f>IF(AC23="",IF(AF11=$D24,$E16,""),AC23+1)</f>
        <v>9</v>
      </c>
      <c r="AD24" s="107" t="str">
        <f t="shared" si="5"/>
        <v>Week 9</v>
      </c>
      <c r="AE24" s="15"/>
      <c r="AF24" s="62" t="str">
        <f>IF($AF$10="4 weeks (accelerated)",AD20,IF($AF$10="8 weeks",AD16,""))</f>
        <v>Week 5</v>
      </c>
      <c r="AG24" s="156">
        <f t="shared" ref="AG24:AG27" si="15">INDEX(AC11:AE62,MATCH(AF24,AD11:AD62,0),3)</f>
        <v>0</v>
      </c>
      <c r="AH24" s="151"/>
      <c r="AI24" s="1"/>
      <c r="AJ24" s="1"/>
    </row>
    <row r="25" spans="1:36" x14ac:dyDescent="0.25">
      <c r="A25" s="1"/>
      <c r="B25" s="1"/>
      <c r="C25" s="59">
        <f t="shared" si="0"/>
        <v>0</v>
      </c>
      <c r="D25" s="60" t="str">
        <f t="shared" si="6"/>
        <v/>
      </c>
      <c r="E25" s="50">
        <v>10</v>
      </c>
      <c r="F25" s="61" t="str">
        <f t="shared" si="1"/>
        <v>Week 10</v>
      </c>
      <c r="G25" s="15"/>
      <c r="H25" s="62" t="str">
        <f t="shared" ref="H25:H78" si="16">IF($H$10="4 weeks (accelerated)",F21,IF($H$10="8 weeks",F17,""))</f>
        <v>Week 2</v>
      </c>
      <c r="I25" s="156">
        <f t="shared" si="13"/>
        <v>0</v>
      </c>
      <c r="J25" s="151"/>
      <c r="K25" s="108">
        <f>IF(K24="",IF(N11=$D25,$E16,""),K24+1)</f>
        <v>10</v>
      </c>
      <c r="L25" s="61" t="str">
        <f t="shared" si="2"/>
        <v>Week 10</v>
      </c>
      <c r="M25" s="15"/>
      <c r="N25" s="62" t="str">
        <f t="shared" ref="N25:N72" si="17">IF($N$10="4 weeks (accelerated)",L21,IF($N$10="8 weeks",L17,""))</f>
        <v>Week 2</v>
      </c>
      <c r="O25" s="156">
        <f t="shared" si="14"/>
        <v>0</v>
      </c>
      <c r="P25" s="174"/>
      <c r="Q25" s="105">
        <f>IF(Q24="",IF(T11=$D25,$E16,""),Q24+1)</f>
        <v>10</v>
      </c>
      <c r="R25" s="61" t="str">
        <f t="shared" si="3"/>
        <v>Week 10</v>
      </c>
      <c r="S25" s="15"/>
      <c r="T25" s="62" t="str">
        <f t="shared" ref="T25:T75" si="18">IF($T$10="4 weeks (accelerated)",R21,IF($T$10="8 weeks",R17,""))</f>
        <v>Week 2</v>
      </c>
      <c r="U25" s="156">
        <f t="shared" ref="U25:U27" si="19">INDEX(Q12:S63,MATCH(T25,R12:R63,0),3)</f>
        <v>0</v>
      </c>
      <c r="V25" s="151"/>
      <c r="W25" s="105">
        <f>IF(W24="",IF(Z11=$D25,$E16,""),W24+1)</f>
        <v>10</v>
      </c>
      <c r="X25" s="58" t="str">
        <f t="shared" si="4"/>
        <v>Week 10</v>
      </c>
      <c r="Y25" s="15"/>
      <c r="Z25" s="62" t="str">
        <f t="shared" ref="Z25:Z73" si="20">IF($Z$10="4 weeks (accelerated)",X21,IF($Z$10="8 weeks",X17,""))</f>
        <v>Week 2</v>
      </c>
      <c r="AA25" s="156">
        <f t="shared" ref="AA25:AA71" si="21">INDEX(W17:Y68,MATCH(Z25,X17:X68,0),3)</f>
        <v>0</v>
      </c>
      <c r="AB25" s="151"/>
      <c r="AC25" s="123">
        <f>IF(AC24="",IF(AF11=$D25,$E16,""),AC24+1)</f>
        <v>10</v>
      </c>
      <c r="AD25" s="107" t="str">
        <f t="shared" si="5"/>
        <v>Week 10</v>
      </c>
      <c r="AE25" s="15"/>
      <c r="AF25" s="62" t="str">
        <f t="shared" ref="AF25:AF78" si="22">IF($AF$10="4 weeks (accelerated)",AD21,IF($AF$10="8 weeks",AD17,""))</f>
        <v>Week 6</v>
      </c>
      <c r="AG25" s="156">
        <f t="shared" si="15"/>
        <v>0</v>
      </c>
      <c r="AH25" s="151"/>
      <c r="AI25" s="1"/>
      <c r="AJ25" s="1"/>
    </row>
    <row r="26" spans="1:36" x14ac:dyDescent="0.25">
      <c r="A26" s="1"/>
      <c r="B26" s="1"/>
      <c r="C26" s="59">
        <f t="shared" si="0"/>
        <v>0</v>
      </c>
      <c r="D26" s="60" t="str">
        <f t="shared" si="6"/>
        <v/>
      </c>
      <c r="E26" s="50">
        <v>11</v>
      </c>
      <c r="F26" s="61" t="str">
        <f t="shared" si="1"/>
        <v>Week 11</v>
      </c>
      <c r="G26" s="15"/>
      <c r="H26" s="62" t="str">
        <f t="shared" si="16"/>
        <v>Week 3</v>
      </c>
      <c r="I26" s="156">
        <f t="shared" si="13"/>
        <v>0</v>
      </c>
      <c r="J26" s="151"/>
      <c r="K26" s="108">
        <f>IF(K25="",IF(N11=$D26,$E16,""),K25+1)</f>
        <v>11</v>
      </c>
      <c r="L26" s="61" t="str">
        <f t="shared" si="2"/>
        <v>Week 11</v>
      </c>
      <c r="M26" s="15"/>
      <c r="N26" s="62" t="str">
        <f t="shared" si="17"/>
        <v>Week 3</v>
      </c>
      <c r="O26" s="156">
        <f t="shared" si="14"/>
        <v>0</v>
      </c>
      <c r="P26" s="174"/>
      <c r="Q26" s="105">
        <f>IF(Q25="",IF(T11=$D26,$E16,""),Q25+1)</f>
        <v>11</v>
      </c>
      <c r="R26" s="61" t="str">
        <f t="shared" si="3"/>
        <v>Week 11</v>
      </c>
      <c r="S26" s="15"/>
      <c r="T26" s="62" t="str">
        <f t="shared" si="18"/>
        <v>Week 3</v>
      </c>
      <c r="U26" s="156">
        <f t="shared" si="19"/>
        <v>0</v>
      </c>
      <c r="V26" s="151"/>
      <c r="W26" s="105">
        <f>IF(W25="",IF(Z11=$D26,$E16,""),W25+1)</f>
        <v>11</v>
      </c>
      <c r="X26" s="58" t="str">
        <f t="shared" si="4"/>
        <v>Week 11</v>
      </c>
      <c r="Y26" s="15"/>
      <c r="Z26" s="62" t="str">
        <f t="shared" si="20"/>
        <v>Week 3</v>
      </c>
      <c r="AA26" s="156">
        <f t="shared" si="21"/>
        <v>0</v>
      </c>
      <c r="AB26" s="151"/>
      <c r="AC26" s="123">
        <f>IF(AC25="",IF(AF11=$D26,$E16,""),AC25+1)</f>
        <v>11</v>
      </c>
      <c r="AD26" s="107" t="str">
        <f t="shared" si="5"/>
        <v>Week 11</v>
      </c>
      <c r="AE26" s="15"/>
      <c r="AF26" s="62" t="str">
        <f t="shared" si="22"/>
        <v>Week 7</v>
      </c>
      <c r="AG26" s="156">
        <f t="shared" si="15"/>
        <v>0</v>
      </c>
      <c r="AH26" s="151"/>
      <c r="AI26" s="1"/>
      <c r="AJ26" s="1"/>
    </row>
    <row r="27" spans="1:36" x14ac:dyDescent="0.25">
      <c r="A27" s="1"/>
      <c r="B27" s="1"/>
      <c r="C27" s="59">
        <f t="shared" si="0"/>
        <v>0</v>
      </c>
      <c r="D27" s="60" t="str">
        <f t="shared" si="6"/>
        <v/>
      </c>
      <c r="E27" s="50">
        <v>12</v>
      </c>
      <c r="F27" s="61" t="str">
        <f t="shared" si="1"/>
        <v>Week 12</v>
      </c>
      <c r="G27" s="15"/>
      <c r="H27" s="62" t="str">
        <f t="shared" si="16"/>
        <v>Week 4</v>
      </c>
      <c r="I27" s="156">
        <f t="shared" si="13"/>
        <v>0</v>
      </c>
      <c r="J27" s="151"/>
      <c r="K27" s="108">
        <f>IF(K26="",IF(N11=$D27,$E16,""),K26+1)</f>
        <v>12</v>
      </c>
      <c r="L27" s="61" t="str">
        <f t="shared" si="2"/>
        <v>Week 12</v>
      </c>
      <c r="M27" s="15"/>
      <c r="N27" s="62" t="str">
        <f t="shared" si="17"/>
        <v>Week 4</v>
      </c>
      <c r="O27" s="156">
        <f t="shared" si="14"/>
        <v>0</v>
      </c>
      <c r="P27" s="174"/>
      <c r="Q27" s="105">
        <f>IF(Q26="",IF(T11=$D27,$E16,""),Q26+1)</f>
        <v>12</v>
      </c>
      <c r="R27" s="61" t="str">
        <f t="shared" si="3"/>
        <v>Week 12</v>
      </c>
      <c r="S27" s="15"/>
      <c r="T27" s="62" t="str">
        <f t="shared" si="18"/>
        <v>Week 4</v>
      </c>
      <c r="U27" s="156">
        <f t="shared" si="19"/>
        <v>0</v>
      </c>
      <c r="V27" s="151"/>
      <c r="W27" s="105">
        <f>IF(W26="",IF(Z11=$D27,$E16,""),W26+1)</f>
        <v>12</v>
      </c>
      <c r="X27" s="58" t="str">
        <f t="shared" si="4"/>
        <v>Week 12</v>
      </c>
      <c r="Y27" s="15"/>
      <c r="Z27" s="62" t="str">
        <f t="shared" si="20"/>
        <v>Week 4</v>
      </c>
      <c r="AA27" s="156">
        <f t="shared" si="21"/>
        <v>0</v>
      </c>
      <c r="AB27" s="151"/>
      <c r="AC27" s="123">
        <f>IF(AC26="",IF(AF11=$D27,$E16,""),AC26+1)</f>
        <v>12</v>
      </c>
      <c r="AD27" s="107" t="str">
        <f t="shared" si="5"/>
        <v>Week 12</v>
      </c>
      <c r="AE27" s="15"/>
      <c r="AF27" s="62" t="str">
        <f t="shared" si="22"/>
        <v>Week 8</v>
      </c>
      <c r="AG27" s="156">
        <f t="shared" si="15"/>
        <v>0</v>
      </c>
      <c r="AH27" s="151"/>
      <c r="AI27" s="1"/>
      <c r="AJ27" s="1"/>
    </row>
    <row r="28" spans="1:36" x14ac:dyDescent="0.25">
      <c r="A28" s="1"/>
      <c r="B28" s="1"/>
      <c r="C28" s="59">
        <f t="shared" si="0"/>
        <v>0</v>
      </c>
      <c r="D28" s="60" t="str">
        <f t="shared" si="6"/>
        <v/>
      </c>
      <c r="E28" s="50">
        <v>13</v>
      </c>
      <c r="F28" s="61" t="str">
        <f t="shared" si="1"/>
        <v>Week 13</v>
      </c>
      <c r="G28" s="15"/>
      <c r="H28" s="62" t="str">
        <f t="shared" si="16"/>
        <v>Week 5</v>
      </c>
      <c r="I28" s="156">
        <f t="shared" si="13"/>
        <v>0</v>
      </c>
      <c r="J28" s="151"/>
      <c r="K28" s="108">
        <f>IF(K27="",IF(N11=$D28,$E16,""),K27+1)</f>
        <v>13</v>
      </c>
      <c r="L28" s="61" t="str">
        <f t="shared" si="2"/>
        <v>Week 13</v>
      </c>
      <c r="M28" s="15"/>
      <c r="N28" s="62" t="str">
        <f t="shared" si="17"/>
        <v>Week 5</v>
      </c>
      <c r="O28" s="156">
        <f>INDEX(K15:M66,MATCH(N28,L15:L66,0),3)</f>
        <v>0</v>
      </c>
      <c r="P28" s="174"/>
      <c r="Q28" s="105">
        <f>IF(Q27="",IF(T11=$D28,$E16,""),Q27+1)</f>
        <v>13</v>
      </c>
      <c r="R28" s="61" t="str">
        <f t="shared" si="3"/>
        <v>Week 13</v>
      </c>
      <c r="S28" s="15"/>
      <c r="T28" s="62" t="str">
        <f t="shared" si="18"/>
        <v>Week 5</v>
      </c>
      <c r="U28" s="156">
        <f>INDEX(Q15:S66,MATCH(T28,R15:R66,0),3)</f>
        <v>0</v>
      </c>
      <c r="V28" s="151"/>
      <c r="W28" s="105">
        <f>IF(W27="",IF(Z11=$D28,$E16,""),W27+1)</f>
        <v>13</v>
      </c>
      <c r="X28" s="58" t="str">
        <f t="shared" si="4"/>
        <v>Week 13</v>
      </c>
      <c r="Y28" s="15"/>
      <c r="Z28" s="62" t="str">
        <f t="shared" si="20"/>
        <v>Week 5</v>
      </c>
      <c r="AA28" s="156">
        <f t="shared" si="21"/>
        <v>0</v>
      </c>
      <c r="AB28" s="151"/>
      <c r="AC28" s="123">
        <f>IF(AC27="",IF(AF11=$D28,$E16,""),AC27+1)</f>
        <v>13</v>
      </c>
      <c r="AD28" s="107" t="str">
        <f t="shared" si="5"/>
        <v>Week 13</v>
      </c>
      <c r="AE28" s="15"/>
      <c r="AF28" s="62" t="str">
        <f t="shared" si="22"/>
        <v>Week 9</v>
      </c>
      <c r="AG28" s="156">
        <f>INDEX(AC15:AE66,MATCH(AF28,AD15:AD66,0),3)</f>
        <v>0</v>
      </c>
      <c r="AH28" s="151"/>
      <c r="AI28" s="1"/>
      <c r="AJ28" s="1"/>
    </row>
    <row r="29" spans="1:36" x14ac:dyDescent="0.25">
      <c r="A29" s="1"/>
      <c r="B29" s="1"/>
      <c r="C29" s="59">
        <f t="shared" si="0"/>
        <v>0</v>
      </c>
      <c r="D29" s="60" t="str">
        <f t="shared" si="6"/>
        <v/>
      </c>
      <c r="E29" s="50">
        <v>14</v>
      </c>
      <c r="F29" s="61" t="str">
        <f t="shared" si="1"/>
        <v>Week 14</v>
      </c>
      <c r="G29" s="15"/>
      <c r="H29" s="62" t="str">
        <f t="shared" si="16"/>
        <v>Week 6</v>
      </c>
      <c r="I29" s="156">
        <f t="shared" si="13"/>
        <v>0</v>
      </c>
      <c r="J29" s="151"/>
      <c r="K29" s="108">
        <f>IF(K28="",IF(N11=$D29,$E16,""),K28+1)</f>
        <v>14</v>
      </c>
      <c r="L29" s="107" t="str">
        <f t="shared" si="2"/>
        <v>Week 14</v>
      </c>
      <c r="M29" s="15"/>
      <c r="N29" s="62" t="str">
        <f t="shared" si="17"/>
        <v>Week 6</v>
      </c>
      <c r="O29" s="156">
        <f>INDEX(K16:M67,MATCH(N29,L16:L67,0),3)</f>
        <v>0</v>
      </c>
      <c r="P29" s="174"/>
      <c r="Q29" s="105">
        <f>IF(Q28="",IF(T11=$D29,$E16,""),Q28+1)</f>
        <v>14</v>
      </c>
      <c r="R29" s="107" t="str">
        <f t="shared" si="3"/>
        <v>Week 14</v>
      </c>
      <c r="S29" s="15"/>
      <c r="T29" s="62" t="str">
        <f t="shared" si="18"/>
        <v>Week 6</v>
      </c>
      <c r="U29" s="156">
        <f>INDEX(Q16:S67,MATCH(T29,R16:R67,0),3)</f>
        <v>0</v>
      </c>
      <c r="V29" s="151"/>
      <c r="W29" s="105">
        <f>IF(W28="",IF(Z11=$D29,$E16,""),W28+1)</f>
        <v>14</v>
      </c>
      <c r="X29" s="58" t="str">
        <f t="shared" si="4"/>
        <v>Week 14</v>
      </c>
      <c r="Y29" s="15"/>
      <c r="Z29" s="62" t="str">
        <f t="shared" si="20"/>
        <v>Week 6</v>
      </c>
      <c r="AA29" s="156">
        <f t="shared" si="21"/>
        <v>0</v>
      </c>
      <c r="AB29" s="151"/>
      <c r="AC29" s="123">
        <f>IF(AC28="",IF(AF11=$D29,$E16,""),AC28+1)</f>
        <v>14</v>
      </c>
      <c r="AD29" s="107" t="str">
        <f t="shared" si="5"/>
        <v>Week 14</v>
      </c>
      <c r="AE29" s="15"/>
      <c r="AF29" s="62" t="str">
        <f t="shared" si="22"/>
        <v>Week 10</v>
      </c>
      <c r="AG29" s="156">
        <f>INDEX(AC16:AE67,MATCH(AF29,AD16:AD67,0),3)</f>
        <v>0</v>
      </c>
      <c r="AH29" s="151"/>
      <c r="AI29" s="1"/>
      <c r="AJ29" s="1"/>
    </row>
    <row r="30" spans="1:36" x14ac:dyDescent="0.25">
      <c r="A30" s="1"/>
      <c r="B30" s="1"/>
      <c r="C30" s="59">
        <f t="shared" si="0"/>
        <v>0</v>
      </c>
      <c r="D30" s="60" t="str">
        <f t="shared" si="6"/>
        <v/>
      </c>
      <c r="E30" s="50">
        <v>15</v>
      </c>
      <c r="F30" s="61" t="str">
        <f t="shared" si="1"/>
        <v>Week 15</v>
      </c>
      <c r="G30" s="15"/>
      <c r="H30" s="62" t="str">
        <f t="shared" si="16"/>
        <v>Week 7</v>
      </c>
      <c r="I30" s="156">
        <f t="shared" si="13"/>
        <v>0</v>
      </c>
      <c r="J30" s="151"/>
      <c r="K30" s="108">
        <f>IF(K29="",IF(N11=$D30,$E16,""),K29+1)</f>
        <v>15</v>
      </c>
      <c r="L30" s="107" t="str">
        <f>IF(K30="","",$K$1&amp;K30)</f>
        <v>Week 15</v>
      </c>
      <c r="M30" s="15"/>
      <c r="N30" s="62" t="str">
        <f t="shared" si="17"/>
        <v>Week 7</v>
      </c>
      <c r="O30" s="156">
        <f t="shared" ref="O30:O71" si="23">INDEX(K17:M68,MATCH(N30,L17:L68,0),3)</f>
        <v>0</v>
      </c>
      <c r="P30" s="174"/>
      <c r="Q30" s="105">
        <f>IF(Q29="",IF(T11=$D30,$E16,""),Q29+1)</f>
        <v>15</v>
      </c>
      <c r="R30" s="107" t="str">
        <f>IF(Q30="","",$K$1&amp;Q30)</f>
        <v>Week 15</v>
      </c>
      <c r="S30" s="15"/>
      <c r="T30" s="62" t="str">
        <f t="shared" si="18"/>
        <v>Week 7</v>
      </c>
      <c r="U30" s="156">
        <f t="shared" ref="U30:U71" si="24">INDEX(Q17:S68,MATCH(T30,R17:R68,0),3)</f>
        <v>0</v>
      </c>
      <c r="V30" s="151"/>
      <c r="W30" s="105">
        <f>IF(W29="",IF(Z11=$D30,$E16,""),W29+1)</f>
        <v>15</v>
      </c>
      <c r="X30" s="58" t="str">
        <f t="shared" si="4"/>
        <v>Week 15</v>
      </c>
      <c r="Y30" s="15"/>
      <c r="Z30" s="62" t="str">
        <f t="shared" si="20"/>
        <v>Week 7</v>
      </c>
      <c r="AA30" s="156">
        <f t="shared" si="21"/>
        <v>0</v>
      </c>
      <c r="AB30" s="151"/>
      <c r="AC30" s="123">
        <f>IF(AC29="",IF(AF11=$D30,$E16,""),AC29+1)</f>
        <v>15</v>
      </c>
      <c r="AD30" s="107" t="str">
        <f t="shared" si="5"/>
        <v>Week 15</v>
      </c>
      <c r="AE30" s="15"/>
      <c r="AF30" s="62" t="str">
        <f t="shared" si="22"/>
        <v>Week 11</v>
      </c>
      <c r="AG30" s="156">
        <f t="shared" ref="AG30:AG71" si="25">INDEX(AC17:AE68,MATCH(AF30,AD17:AD68,0),3)</f>
        <v>0</v>
      </c>
      <c r="AH30" s="151"/>
      <c r="AI30" s="1"/>
      <c r="AJ30" s="1"/>
    </row>
    <row r="31" spans="1:36" x14ac:dyDescent="0.25">
      <c r="A31" s="1"/>
      <c r="B31" s="1"/>
      <c r="C31" s="59">
        <f t="shared" si="0"/>
        <v>0</v>
      </c>
      <c r="D31" s="60" t="str">
        <f t="shared" si="6"/>
        <v/>
      </c>
      <c r="E31" s="50">
        <v>16</v>
      </c>
      <c r="F31" s="61" t="str">
        <f t="shared" si="1"/>
        <v>Week 16</v>
      </c>
      <c r="G31" s="15"/>
      <c r="H31" s="62" t="str">
        <f t="shared" si="16"/>
        <v>Week 8</v>
      </c>
      <c r="I31" s="156">
        <f t="shared" si="13"/>
        <v>0</v>
      </c>
      <c r="J31" s="151"/>
      <c r="K31" s="108">
        <f>IF(K30="",IF(N11=$D31,$E16,""),K30+1)</f>
        <v>16</v>
      </c>
      <c r="L31" s="107" t="str">
        <f t="shared" si="2"/>
        <v>Week 16</v>
      </c>
      <c r="M31" s="15"/>
      <c r="N31" s="62" t="str">
        <f t="shared" si="17"/>
        <v>Week 8</v>
      </c>
      <c r="O31" s="156">
        <f t="shared" si="23"/>
        <v>0</v>
      </c>
      <c r="P31" s="174"/>
      <c r="Q31" s="105">
        <f>IF(Q30="",IF(T11=$D31,$E16,""),Q30+1)</f>
        <v>16</v>
      </c>
      <c r="R31" s="107" t="str">
        <f t="shared" si="3"/>
        <v>Week 16</v>
      </c>
      <c r="S31" s="15"/>
      <c r="T31" s="62" t="str">
        <f t="shared" si="18"/>
        <v>Week 8</v>
      </c>
      <c r="U31" s="156">
        <f t="shared" si="24"/>
        <v>0</v>
      </c>
      <c r="V31" s="151"/>
      <c r="W31" s="105">
        <f>IF(W30="",IF(Z11=$D31,$E16,""),W30+1)</f>
        <v>16</v>
      </c>
      <c r="X31" s="58" t="str">
        <f t="shared" si="4"/>
        <v>Week 16</v>
      </c>
      <c r="Y31" s="15"/>
      <c r="Z31" s="62" t="str">
        <f t="shared" si="20"/>
        <v>Week 8</v>
      </c>
      <c r="AA31" s="156">
        <f t="shared" si="21"/>
        <v>0</v>
      </c>
      <c r="AB31" s="151"/>
      <c r="AC31" s="123">
        <f>IF(AC30="",IF(AF11=$D31,$E16,""),AC30+1)</f>
        <v>16</v>
      </c>
      <c r="AD31" s="107" t="str">
        <f t="shared" si="5"/>
        <v>Week 16</v>
      </c>
      <c r="AE31" s="15"/>
      <c r="AF31" s="62" t="str">
        <f t="shared" si="22"/>
        <v>Week 12</v>
      </c>
      <c r="AG31" s="156">
        <f t="shared" si="25"/>
        <v>0</v>
      </c>
      <c r="AH31" s="151"/>
      <c r="AI31" s="1"/>
      <c r="AJ31" s="1"/>
    </row>
    <row r="32" spans="1:36" x14ac:dyDescent="0.25">
      <c r="A32" s="1"/>
      <c r="B32" s="1"/>
      <c r="C32" s="59">
        <f t="shared" si="0"/>
        <v>0</v>
      </c>
      <c r="D32" s="60" t="str">
        <f t="shared" si="6"/>
        <v/>
      </c>
      <c r="E32" s="50">
        <v>17</v>
      </c>
      <c r="F32" s="61" t="str">
        <f t="shared" si="1"/>
        <v>Week 17</v>
      </c>
      <c r="G32" s="15"/>
      <c r="H32" s="62" t="str">
        <f t="shared" si="16"/>
        <v>Week 9</v>
      </c>
      <c r="I32" s="156">
        <f t="shared" ref="I32:I71" si="26">INDEX(E19:G70,MATCH(H32,F19:F70,0),3)</f>
        <v>0</v>
      </c>
      <c r="J32" s="151"/>
      <c r="K32" s="108">
        <f>IF(K31="",IF(N11=$D32,$E16,""),K31+1)</f>
        <v>17</v>
      </c>
      <c r="L32" s="107" t="str">
        <f t="shared" si="2"/>
        <v>Week 17</v>
      </c>
      <c r="M32" s="15"/>
      <c r="N32" s="62" t="str">
        <f t="shared" si="17"/>
        <v>Week 9</v>
      </c>
      <c r="O32" s="156">
        <f t="shared" si="23"/>
        <v>0</v>
      </c>
      <c r="P32" s="174"/>
      <c r="Q32" s="105">
        <f>IF(Q31="",IF(T11=$D32,$E16,""),Q31+1)</f>
        <v>17</v>
      </c>
      <c r="R32" s="107" t="str">
        <f t="shared" si="3"/>
        <v>Week 17</v>
      </c>
      <c r="S32" s="15"/>
      <c r="T32" s="62" t="str">
        <f t="shared" si="18"/>
        <v>Week 9</v>
      </c>
      <c r="U32" s="156">
        <f t="shared" si="24"/>
        <v>0</v>
      </c>
      <c r="V32" s="151"/>
      <c r="W32" s="105">
        <f>IF(W31="",IF(Z11=$D32,$E16,""),W31+1)</f>
        <v>17</v>
      </c>
      <c r="X32" s="58" t="str">
        <f t="shared" si="4"/>
        <v>Week 17</v>
      </c>
      <c r="Y32" s="15"/>
      <c r="Z32" s="62" t="str">
        <f t="shared" si="20"/>
        <v>Week 9</v>
      </c>
      <c r="AA32" s="156">
        <f t="shared" si="21"/>
        <v>0</v>
      </c>
      <c r="AB32" s="151"/>
      <c r="AC32" s="123">
        <f>IF(AC31="",IF(AF11=$D32,$E16,""),AC31+1)</f>
        <v>17</v>
      </c>
      <c r="AD32" s="107" t="str">
        <f t="shared" si="5"/>
        <v>Week 17</v>
      </c>
      <c r="AE32" s="15"/>
      <c r="AF32" s="62" t="str">
        <f t="shared" si="22"/>
        <v>Week 13</v>
      </c>
      <c r="AG32" s="156">
        <f t="shared" si="25"/>
        <v>0</v>
      </c>
      <c r="AH32" s="151"/>
      <c r="AI32" s="1"/>
      <c r="AJ32" s="1"/>
    </row>
    <row r="33" spans="1:36" x14ac:dyDescent="0.25">
      <c r="A33" s="1"/>
      <c r="B33" s="1"/>
      <c r="C33" s="59">
        <f t="shared" si="0"/>
        <v>0</v>
      </c>
      <c r="D33" s="60" t="str">
        <f t="shared" si="6"/>
        <v/>
      </c>
      <c r="E33" s="50">
        <v>18</v>
      </c>
      <c r="F33" s="61" t="str">
        <f t="shared" si="1"/>
        <v>Week 18</v>
      </c>
      <c r="G33" s="15"/>
      <c r="H33" s="62" t="str">
        <f t="shared" si="16"/>
        <v>Week 10</v>
      </c>
      <c r="I33" s="156">
        <f t="shared" si="26"/>
        <v>0</v>
      </c>
      <c r="J33" s="151"/>
      <c r="K33" s="108">
        <f>IF(K32="",IF(N11=$D33,$E16,""),K32+1)</f>
        <v>18</v>
      </c>
      <c r="L33" s="107" t="str">
        <f t="shared" si="2"/>
        <v>Week 18</v>
      </c>
      <c r="M33" s="15"/>
      <c r="N33" s="62" t="str">
        <f t="shared" si="17"/>
        <v>Week 10</v>
      </c>
      <c r="O33" s="156">
        <f t="shared" si="23"/>
        <v>0</v>
      </c>
      <c r="P33" s="174"/>
      <c r="Q33" s="105">
        <f>IF(Q32="",IF(T11=$D33,$E16,""),Q32+1)</f>
        <v>18</v>
      </c>
      <c r="R33" s="107" t="str">
        <f t="shared" si="3"/>
        <v>Week 18</v>
      </c>
      <c r="S33" s="15"/>
      <c r="T33" s="62" t="str">
        <f t="shared" si="18"/>
        <v>Week 10</v>
      </c>
      <c r="U33" s="156">
        <f t="shared" si="24"/>
        <v>0</v>
      </c>
      <c r="V33" s="151"/>
      <c r="W33" s="105">
        <f>IF(W32="",IF(Z11=$D33,$E16,""),W32+1)</f>
        <v>18</v>
      </c>
      <c r="X33" s="58" t="str">
        <f t="shared" si="4"/>
        <v>Week 18</v>
      </c>
      <c r="Y33" s="15"/>
      <c r="Z33" s="62" t="str">
        <f t="shared" si="20"/>
        <v>Week 10</v>
      </c>
      <c r="AA33" s="156">
        <f t="shared" si="21"/>
        <v>0</v>
      </c>
      <c r="AB33" s="151"/>
      <c r="AC33" s="123">
        <f>IF(AC32="",IF(AF11=$D33,$E16,""),AC32+1)</f>
        <v>18</v>
      </c>
      <c r="AD33" s="107" t="str">
        <f t="shared" si="5"/>
        <v>Week 18</v>
      </c>
      <c r="AE33" s="15"/>
      <c r="AF33" s="62" t="str">
        <f t="shared" si="22"/>
        <v>Week 14</v>
      </c>
      <c r="AG33" s="156">
        <f t="shared" si="25"/>
        <v>0</v>
      </c>
      <c r="AH33" s="151"/>
      <c r="AI33" s="1"/>
      <c r="AJ33" s="1"/>
    </row>
    <row r="34" spans="1:36" x14ac:dyDescent="0.25">
      <c r="A34" s="1"/>
      <c r="B34" s="1"/>
      <c r="C34" s="59">
        <f t="shared" si="0"/>
        <v>0</v>
      </c>
      <c r="D34" s="60" t="str">
        <f t="shared" si="6"/>
        <v/>
      </c>
      <c r="E34" s="50">
        <v>19</v>
      </c>
      <c r="F34" s="61" t="str">
        <f t="shared" si="1"/>
        <v>Week 19</v>
      </c>
      <c r="G34" s="15"/>
      <c r="H34" s="62" t="str">
        <f t="shared" si="16"/>
        <v>Week 11</v>
      </c>
      <c r="I34" s="156">
        <f t="shared" si="26"/>
        <v>0</v>
      </c>
      <c r="J34" s="151"/>
      <c r="K34" s="108">
        <f>IF(K33="",IF(N11=$D34,$E16,""),K33+1)</f>
        <v>19</v>
      </c>
      <c r="L34" s="107" t="str">
        <f t="shared" si="2"/>
        <v>Week 19</v>
      </c>
      <c r="M34" s="15"/>
      <c r="N34" s="62" t="str">
        <f t="shared" si="17"/>
        <v>Week 11</v>
      </c>
      <c r="O34" s="156">
        <f t="shared" si="23"/>
        <v>0</v>
      </c>
      <c r="P34" s="174"/>
      <c r="Q34" s="105">
        <f>IF(Q33="",IF(T11=$D34,$E16,""),Q33+1)</f>
        <v>19</v>
      </c>
      <c r="R34" s="107" t="str">
        <f t="shared" si="3"/>
        <v>Week 19</v>
      </c>
      <c r="S34" s="15"/>
      <c r="T34" s="62" t="str">
        <f t="shared" si="18"/>
        <v>Week 11</v>
      </c>
      <c r="U34" s="156">
        <f t="shared" si="24"/>
        <v>0</v>
      </c>
      <c r="V34" s="151"/>
      <c r="W34" s="105">
        <f>IF(W33="",IF(Z11=$D34,$E16,""),W33+1)</f>
        <v>19</v>
      </c>
      <c r="X34" s="58" t="str">
        <f t="shared" si="4"/>
        <v>Week 19</v>
      </c>
      <c r="Y34" s="15"/>
      <c r="Z34" s="62" t="str">
        <f t="shared" si="20"/>
        <v>Week 11</v>
      </c>
      <c r="AA34" s="156">
        <f t="shared" si="21"/>
        <v>0</v>
      </c>
      <c r="AB34" s="151"/>
      <c r="AC34" s="123">
        <f>IF(AC33="",IF(AF11=$D34,$E16,""),AC33+1)</f>
        <v>19</v>
      </c>
      <c r="AD34" s="107" t="str">
        <f t="shared" si="5"/>
        <v>Week 19</v>
      </c>
      <c r="AE34" s="15"/>
      <c r="AF34" s="62" t="str">
        <f t="shared" si="22"/>
        <v>Week 15</v>
      </c>
      <c r="AG34" s="156">
        <f t="shared" si="25"/>
        <v>0</v>
      </c>
      <c r="AH34" s="151"/>
      <c r="AI34" s="1"/>
      <c r="AJ34" s="1"/>
    </row>
    <row r="35" spans="1:36" x14ac:dyDescent="0.25">
      <c r="A35" s="1"/>
      <c r="B35" s="1"/>
      <c r="C35" s="59">
        <f t="shared" si="0"/>
        <v>0</v>
      </c>
      <c r="D35" s="60" t="str">
        <f t="shared" si="6"/>
        <v/>
      </c>
      <c r="E35" s="50">
        <v>20</v>
      </c>
      <c r="F35" s="61" t="str">
        <f t="shared" si="1"/>
        <v>Week 20</v>
      </c>
      <c r="G35" s="15"/>
      <c r="H35" s="62" t="str">
        <f t="shared" si="16"/>
        <v>Week 12</v>
      </c>
      <c r="I35" s="156">
        <f t="shared" si="26"/>
        <v>0</v>
      </c>
      <c r="J35" s="151"/>
      <c r="K35" s="108">
        <f>IF(K34="",IF(N11=$D35,$E16,""),K34+1)</f>
        <v>20</v>
      </c>
      <c r="L35" s="107" t="str">
        <f t="shared" si="2"/>
        <v>Week 20</v>
      </c>
      <c r="M35" s="15"/>
      <c r="N35" s="62" t="str">
        <f t="shared" si="17"/>
        <v>Week 12</v>
      </c>
      <c r="O35" s="156">
        <f t="shared" si="23"/>
        <v>0</v>
      </c>
      <c r="P35" s="174"/>
      <c r="Q35" s="105">
        <f>IF(Q34="",IF(T11=$D35,$E16,""),Q34+1)</f>
        <v>20</v>
      </c>
      <c r="R35" s="107" t="str">
        <f t="shared" si="3"/>
        <v>Week 20</v>
      </c>
      <c r="S35" s="15"/>
      <c r="T35" s="62" t="str">
        <f t="shared" si="18"/>
        <v>Week 12</v>
      </c>
      <c r="U35" s="156">
        <f t="shared" si="24"/>
        <v>0</v>
      </c>
      <c r="V35" s="151"/>
      <c r="W35" s="105">
        <f>IF(W34="",IF(Z11=$D35,$E16,""),W34+1)</f>
        <v>20</v>
      </c>
      <c r="X35" s="58" t="str">
        <f t="shared" si="4"/>
        <v>Week 20</v>
      </c>
      <c r="Y35" s="15"/>
      <c r="Z35" s="62" t="str">
        <f t="shared" si="20"/>
        <v>Week 12</v>
      </c>
      <c r="AA35" s="156">
        <f t="shared" si="21"/>
        <v>0</v>
      </c>
      <c r="AB35" s="151"/>
      <c r="AC35" s="123">
        <f>IF(AC34="",IF(AF11=$D35,$E16,""),AC34+1)</f>
        <v>20</v>
      </c>
      <c r="AD35" s="107" t="str">
        <f t="shared" si="5"/>
        <v>Week 20</v>
      </c>
      <c r="AE35" s="15"/>
      <c r="AF35" s="62" t="str">
        <f t="shared" si="22"/>
        <v>Week 16</v>
      </c>
      <c r="AG35" s="156">
        <f t="shared" si="25"/>
        <v>0</v>
      </c>
      <c r="AH35" s="151"/>
      <c r="AI35" s="1"/>
      <c r="AJ35" s="1"/>
    </row>
    <row r="36" spans="1:36" x14ac:dyDescent="0.25">
      <c r="A36" s="1"/>
      <c r="B36" s="1"/>
      <c r="C36" s="59">
        <f t="shared" si="0"/>
        <v>0</v>
      </c>
      <c r="D36" s="60" t="str">
        <f t="shared" si="6"/>
        <v/>
      </c>
      <c r="E36" s="50">
        <v>21</v>
      </c>
      <c r="F36" s="61" t="str">
        <f t="shared" si="1"/>
        <v>Week 21</v>
      </c>
      <c r="G36" s="15"/>
      <c r="H36" s="62" t="str">
        <f t="shared" si="16"/>
        <v>Week 13</v>
      </c>
      <c r="I36" s="156">
        <f t="shared" si="26"/>
        <v>0</v>
      </c>
      <c r="J36" s="151"/>
      <c r="K36" s="108">
        <f>IF(K35="",IF(N11=$D36,$E16,""),K35+1)</f>
        <v>21</v>
      </c>
      <c r="L36" s="107" t="str">
        <f t="shared" si="2"/>
        <v>Week 21</v>
      </c>
      <c r="M36" s="15"/>
      <c r="N36" s="62" t="str">
        <f t="shared" si="17"/>
        <v>Week 13</v>
      </c>
      <c r="O36" s="156">
        <f t="shared" si="23"/>
        <v>0</v>
      </c>
      <c r="P36" s="174"/>
      <c r="Q36" s="105">
        <f>IF(Q35="",IF(T11=$D36,$E16,""),Q35+1)</f>
        <v>21</v>
      </c>
      <c r="R36" s="107" t="str">
        <f t="shared" si="3"/>
        <v>Week 21</v>
      </c>
      <c r="S36" s="15"/>
      <c r="T36" s="62" t="str">
        <f t="shared" si="18"/>
        <v>Week 13</v>
      </c>
      <c r="U36" s="156">
        <f t="shared" si="24"/>
        <v>0</v>
      </c>
      <c r="V36" s="151"/>
      <c r="W36" s="105">
        <f>IF(W35="",IF(Z11=$D36,$E16,""),W35+1)</f>
        <v>21</v>
      </c>
      <c r="X36" s="58" t="str">
        <f t="shared" si="4"/>
        <v>Week 21</v>
      </c>
      <c r="Y36" s="15"/>
      <c r="Z36" s="62" t="str">
        <f t="shared" si="20"/>
        <v>Week 13</v>
      </c>
      <c r="AA36" s="156">
        <f t="shared" si="21"/>
        <v>0</v>
      </c>
      <c r="AB36" s="151"/>
      <c r="AC36" s="123">
        <f>IF(AC35="",IF(AF11=$D36,$E16,""),AC35+1)</f>
        <v>21</v>
      </c>
      <c r="AD36" s="107" t="str">
        <f t="shared" si="5"/>
        <v>Week 21</v>
      </c>
      <c r="AE36" s="15"/>
      <c r="AF36" s="62" t="str">
        <f t="shared" si="22"/>
        <v>Week 17</v>
      </c>
      <c r="AG36" s="156">
        <f t="shared" si="25"/>
        <v>0</v>
      </c>
      <c r="AH36" s="151"/>
      <c r="AI36" s="1"/>
      <c r="AJ36" s="1"/>
    </row>
    <row r="37" spans="1:36" x14ac:dyDescent="0.25">
      <c r="A37" s="1"/>
      <c r="B37" s="1"/>
      <c r="C37" s="59">
        <f t="shared" si="0"/>
        <v>0</v>
      </c>
      <c r="D37" s="60" t="str">
        <f t="shared" si="6"/>
        <v/>
      </c>
      <c r="E37" s="50">
        <v>22</v>
      </c>
      <c r="F37" s="61" t="str">
        <f t="shared" si="1"/>
        <v>Week 22</v>
      </c>
      <c r="G37" s="15"/>
      <c r="H37" s="62" t="str">
        <f t="shared" si="16"/>
        <v>Week 14</v>
      </c>
      <c r="I37" s="156">
        <f t="shared" si="26"/>
        <v>0</v>
      </c>
      <c r="J37" s="151"/>
      <c r="K37" s="108">
        <f>IF(K36="",IF(N11=$D37,$E16,""),K36+1)</f>
        <v>22</v>
      </c>
      <c r="L37" s="107" t="str">
        <f t="shared" si="2"/>
        <v>Week 22</v>
      </c>
      <c r="M37" s="15"/>
      <c r="N37" s="62" t="str">
        <f t="shared" si="17"/>
        <v>Week 14</v>
      </c>
      <c r="O37" s="156">
        <f t="shared" si="23"/>
        <v>0</v>
      </c>
      <c r="P37" s="174"/>
      <c r="Q37" s="105">
        <f>IF(Q36="",IF(T11=$D37,$E16,""),Q36+1)</f>
        <v>22</v>
      </c>
      <c r="R37" s="107" t="str">
        <f t="shared" si="3"/>
        <v>Week 22</v>
      </c>
      <c r="S37" s="15"/>
      <c r="T37" s="62" t="str">
        <f t="shared" si="18"/>
        <v>Week 14</v>
      </c>
      <c r="U37" s="156">
        <f t="shared" si="24"/>
        <v>0</v>
      </c>
      <c r="V37" s="151"/>
      <c r="W37" s="105">
        <f>IF(W36="",IF(Z11=$D37,$E16,""),W36+1)</f>
        <v>22</v>
      </c>
      <c r="X37" s="58" t="str">
        <f t="shared" si="4"/>
        <v>Week 22</v>
      </c>
      <c r="Y37" s="15"/>
      <c r="Z37" s="62" t="str">
        <f t="shared" si="20"/>
        <v>Week 14</v>
      </c>
      <c r="AA37" s="156">
        <f t="shared" si="21"/>
        <v>0</v>
      </c>
      <c r="AB37" s="151"/>
      <c r="AC37" s="123">
        <f>IF(AC36="",IF(AF11=$D37,$E16,""),AC36+1)</f>
        <v>22</v>
      </c>
      <c r="AD37" s="107" t="str">
        <f t="shared" si="5"/>
        <v>Week 22</v>
      </c>
      <c r="AE37" s="15"/>
      <c r="AF37" s="62" t="str">
        <f t="shared" si="22"/>
        <v>Week 18</v>
      </c>
      <c r="AG37" s="156">
        <f t="shared" si="25"/>
        <v>0</v>
      </c>
      <c r="AH37" s="151"/>
      <c r="AI37" s="1"/>
      <c r="AJ37" s="1"/>
    </row>
    <row r="38" spans="1:36" x14ac:dyDescent="0.25">
      <c r="A38" s="1"/>
      <c r="B38" s="1"/>
      <c r="C38" s="59">
        <f t="shared" si="0"/>
        <v>0</v>
      </c>
      <c r="D38" s="60" t="str">
        <f t="shared" si="6"/>
        <v/>
      </c>
      <c r="E38" s="50">
        <v>23</v>
      </c>
      <c r="F38" s="61" t="str">
        <f t="shared" si="1"/>
        <v>Week 23</v>
      </c>
      <c r="G38" s="15"/>
      <c r="H38" s="62" t="str">
        <f t="shared" si="16"/>
        <v>Week 15</v>
      </c>
      <c r="I38" s="156">
        <f t="shared" si="26"/>
        <v>0</v>
      </c>
      <c r="J38" s="151"/>
      <c r="K38" s="108">
        <f>IF(K37="",IF(N11=$D38,$E16,""),K37+1)</f>
        <v>23</v>
      </c>
      <c r="L38" s="107" t="str">
        <f t="shared" si="2"/>
        <v>Week 23</v>
      </c>
      <c r="M38" s="15"/>
      <c r="N38" s="62" t="str">
        <f t="shared" si="17"/>
        <v>Week 15</v>
      </c>
      <c r="O38" s="156">
        <f t="shared" si="23"/>
        <v>0</v>
      </c>
      <c r="P38" s="174"/>
      <c r="Q38" s="105">
        <f>IF(Q37="",IF(T11=$D38,$E16,""),Q37+1)</f>
        <v>23</v>
      </c>
      <c r="R38" s="107" t="str">
        <f t="shared" si="3"/>
        <v>Week 23</v>
      </c>
      <c r="S38" s="15"/>
      <c r="T38" s="62" t="str">
        <f t="shared" si="18"/>
        <v>Week 15</v>
      </c>
      <c r="U38" s="156">
        <f t="shared" si="24"/>
        <v>0</v>
      </c>
      <c r="V38" s="151"/>
      <c r="W38" s="105">
        <f>IF(W37="",IF(Z11=$D38,$E16,""),W37+1)</f>
        <v>23</v>
      </c>
      <c r="X38" s="58" t="str">
        <f t="shared" si="4"/>
        <v>Week 23</v>
      </c>
      <c r="Y38" s="15"/>
      <c r="Z38" s="62" t="str">
        <f t="shared" si="20"/>
        <v>Week 15</v>
      </c>
      <c r="AA38" s="156">
        <f t="shared" si="21"/>
        <v>0</v>
      </c>
      <c r="AB38" s="151"/>
      <c r="AC38" s="123">
        <f>IF(AC37="",IF(AF11=$D38,$E16,""),AC37+1)</f>
        <v>23</v>
      </c>
      <c r="AD38" s="107" t="str">
        <f t="shared" si="5"/>
        <v>Week 23</v>
      </c>
      <c r="AE38" s="15"/>
      <c r="AF38" s="62" t="str">
        <f t="shared" si="22"/>
        <v>Week 19</v>
      </c>
      <c r="AG38" s="156">
        <f t="shared" si="25"/>
        <v>0</v>
      </c>
      <c r="AH38" s="151"/>
      <c r="AI38" s="1"/>
      <c r="AJ38" s="1"/>
    </row>
    <row r="39" spans="1:36" x14ac:dyDescent="0.25">
      <c r="A39" s="1"/>
      <c r="B39" s="1"/>
      <c r="C39" s="59">
        <f t="shared" si="0"/>
        <v>0</v>
      </c>
      <c r="D39" s="60" t="str">
        <f t="shared" si="6"/>
        <v/>
      </c>
      <c r="E39" s="50">
        <v>24</v>
      </c>
      <c r="F39" s="61" t="str">
        <f t="shared" si="1"/>
        <v>Week 24</v>
      </c>
      <c r="G39" s="15"/>
      <c r="H39" s="62" t="str">
        <f t="shared" si="16"/>
        <v>Week 16</v>
      </c>
      <c r="I39" s="156">
        <f t="shared" si="26"/>
        <v>0</v>
      </c>
      <c r="J39" s="151"/>
      <c r="K39" s="108">
        <f>IF(K38="",IF(N11=$D39,$E16,""),K38+1)</f>
        <v>24</v>
      </c>
      <c r="L39" s="107" t="str">
        <f t="shared" si="2"/>
        <v>Week 24</v>
      </c>
      <c r="M39" s="15"/>
      <c r="N39" s="62" t="str">
        <f t="shared" si="17"/>
        <v>Week 16</v>
      </c>
      <c r="O39" s="156">
        <f t="shared" si="23"/>
        <v>0</v>
      </c>
      <c r="P39" s="174"/>
      <c r="Q39" s="105">
        <f>IF(Q38="",IF(T11=$D39,$E16,""),Q38+1)</f>
        <v>24</v>
      </c>
      <c r="R39" s="107" t="str">
        <f t="shared" si="3"/>
        <v>Week 24</v>
      </c>
      <c r="S39" s="15"/>
      <c r="T39" s="62" t="str">
        <f t="shared" si="18"/>
        <v>Week 16</v>
      </c>
      <c r="U39" s="156">
        <f t="shared" si="24"/>
        <v>0</v>
      </c>
      <c r="V39" s="151"/>
      <c r="W39" s="105">
        <f>IF(W38="",IF(Z11=$D39,$E16,""),W38+1)</f>
        <v>24</v>
      </c>
      <c r="X39" s="58" t="str">
        <f t="shared" si="4"/>
        <v>Week 24</v>
      </c>
      <c r="Y39" s="15"/>
      <c r="Z39" s="62" t="str">
        <f t="shared" si="20"/>
        <v>Week 16</v>
      </c>
      <c r="AA39" s="156">
        <f t="shared" si="21"/>
        <v>0</v>
      </c>
      <c r="AB39" s="151"/>
      <c r="AC39" s="123">
        <f>IF(AC38="",IF(AF11=$D39,$E16,""),AC38+1)</f>
        <v>24</v>
      </c>
      <c r="AD39" s="107" t="str">
        <f t="shared" si="5"/>
        <v>Week 24</v>
      </c>
      <c r="AE39" s="15"/>
      <c r="AF39" s="62" t="str">
        <f t="shared" si="22"/>
        <v>Week 20</v>
      </c>
      <c r="AG39" s="156">
        <f t="shared" si="25"/>
        <v>0</v>
      </c>
      <c r="AH39" s="151"/>
      <c r="AI39" s="1"/>
      <c r="AJ39" s="1"/>
    </row>
    <row r="40" spans="1:36" x14ac:dyDescent="0.25">
      <c r="A40" s="1"/>
      <c r="B40" s="1"/>
      <c r="C40" s="59">
        <f t="shared" si="0"/>
        <v>0</v>
      </c>
      <c r="D40" s="60" t="str">
        <f t="shared" si="6"/>
        <v/>
      </c>
      <c r="E40" s="50">
        <v>25</v>
      </c>
      <c r="F40" s="61" t="str">
        <f t="shared" si="1"/>
        <v>Week 25</v>
      </c>
      <c r="G40" s="15"/>
      <c r="H40" s="62" t="str">
        <f t="shared" si="16"/>
        <v>Week 17</v>
      </c>
      <c r="I40" s="156">
        <f t="shared" si="26"/>
        <v>0</v>
      </c>
      <c r="J40" s="151"/>
      <c r="K40" s="108">
        <f>IF(K39="",IF(N11=$D40,$E16,""),K39+1)</f>
        <v>25</v>
      </c>
      <c r="L40" s="107" t="str">
        <f t="shared" si="2"/>
        <v>Week 25</v>
      </c>
      <c r="M40" s="15"/>
      <c r="N40" s="62" t="str">
        <f t="shared" si="17"/>
        <v>Week 17</v>
      </c>
      <c r="O40" s="156">
        <f t="shared" si="23"/>
        <v>0</v>
      </c>
      <c r="P40" s="174"/>
      <c r="Q40" s="105">
        <f>IF(Q39="",IF(T11=$D40,$E16,""),Q39+1)</f>
        <v>25</v>
      </c>
      <c r="R40" s="107" t="str">
        <f t="shared" si="3"/>
        <v>Week 25</v>
      </c>
      <c r="S40" s="15"/>
      <c r="T40" s="62" t="str">
        <f t="shared" si="18"/>
        <v>Week 17</v>
      </c>
      <c r="U40" s="156">
        <f t="shared" si="24"/>
        <v>0</v>
      </c>
      <c r="V40" s="151"/>
      <c r="W40" s="105">
        <f>IF(W39="",IF(Z11=$D40,$E16,""),W39+1)</f>
        <v>25</v>
      </c>
      <c r="X40" s="58" t="str">
        <f t="shared" si="4"/>
        <v>Week 25</v>
      </c>
      <c r="Y40" s="15"/>
      <c r="Z40" s="62" t="str">
        <f t="shared" si="20"/>
        <v>Week 17</v>
      </c>
      <c r="AA40" s="156">
        <f t="shared" si="21"/>
        <v>0</v>
      </c>
      <c r="AB40" s="151"/>
      <c r="AC40" s="123">
        <f>IF(AC39="",IF(AF11=$D40,$E16,""),AC39+1)</f>
        <v>25</v>
      </c>
      <c r="AD40" s="107" t="str">
        <f t="shared" si="5"/>
        <v>Week 25</v>
      </c>
      <c r="AE40" s="15"/>
      <c r="AF40" s="62" t="str">
        <f t="shared" si="22"/>
        <v>Week 21</v>
      </c>
      <c r="AG40" s="156">
        <f t="shared" si="25"/>
        <v>0</v>
      </c>
      <c r="AH40" s="151"/>
      <c r="AI40" s="1"/>
      <c r="AJ40" s="1"/>
    </row>
    <row r="41" spans="1:36" x14ac:dyDescent="0.25">
      <c r="A41" s="1"/>
      <c r="B41" s="1"/>
      <c r="C41" s="59">
        <f t="shared" si="0"/>
        <v>0</v>
      </c>
      <c r="D41" s="60" t="str">
        <f t="shared" si="6"/>
        <v/>
      </c>
      <c r="E41" s="50">
        <v>26</v>
      </c>
      <c r="F41" s="61" t="str">
        <f t="shared" si="1"/>
        <v>Week 26</v>
      </c>
      <c r="G41" s="15"/>
      <c r="H41" s="62" t="str">
        <f t="shared" si="16"/>
        <v>Week 18</v>
      </c>
      <c r="I41" s="156">
        <f t="shared" si="26"/>
        <v>0</v>
      </c>
      <c r="J41" s="151"/>
      <c r="K41" s="108">
        <f>IF(K40="",IF(N11=$D41,$E16,""),K40+1)</f>
        <v>26</v>
      </c>
      <c r="L41" s="107" t="str">
        <f t="shared" si="2"/>
        <v>Week 26</v>
      </c>
      <c r="M41" s="15"/>
      <c r="N41" s="62" t="str">
        <f t="shared" si="17"/>
        <v>Week 18</v>
      </c>
      <c r="O41" s="156">
        <f t="shared" si="23"/>
        <v>0</v>
      </c>
      <c r="P41" s="174"/>
      <c r="Q41" s="105">
        <f>IF(Q40="",IF(T11=$D41,$E16,""),Q40+1)</f>
        <v>26</v>
      </c>
      <c r="R41" s="107" t="str">
        <f t="shared" si="3"/>
        <v>Week 26</v>
      </c>
      <c r="S41" s="15"/>
      <c r="T41" s="62" t="str">
        <f t="shared" si="18"/>
        <v>Week 18</v>
      </c>
      <c r="U41" s="156">
        <f t="shared" si="24"/>
        <v>0</v>
      </c>
      <c r="V41" s="151"/>
      <c r="W41" s="105">
        <f>IF(W40="",IF(Z11=$D41,$E16,""),W40+1)</f>
        <v>26</v>
      </c>
      <c r="X41" s="58" t="str">
        <f t="shared" si="4"/>
        <v>Week 26</v>
      </c>
      <c r="Y41" s="15"/>
      <c r="Z41" s="62" t="str">
        <f t="shared" si="20"/>
        <v>Week 18</v>
      </c>
      <c r="AA41" s="156">
        <f t="shared" si="21"/>
        <v>0</v>
      </c>
      <c r="AB41" s="151"/>
      <c r="AC41" s="123">
        <f>IF(AC40="",IF(AF11=$D41,$E16,""),AC40+1)</f>
        <v>26</v>
      </c>
      <c r="AD41" s="107" t="str">
        <f t="shared" si="5"/>
        <v>Week 26</v>
      </c>
      <c r="AE41" s="15"/>
      <c r="AF41" s="62" t="str">
        <f t="shared" si="22"/>
        <v>Week 22</v>
      </c>
      <c r="AG41" s="156">
        <f t="shared" si="25"/>
        <v>0</v>
      </c>
      <c r="AH41" s="151"/>
      <c r="AI41" s="1"/>
      <c r="AJ41" s="1"/>
    </row>
    <row r="42" spans="1:36" x14ac:dyDescent="0.25">
      <c r="A42" s="1"/>
      <c r="B42" s="1"/>
      <c r="C42" s="59">
        <f t="shared" si="0"/>
        <v>0</v>
      </c>
      <c r="D42" s="60" t="str">
        <f t="shared" si="6"/>
        <v/>
      </c>
      <c r="E42" s="50">
        <v>27</v>
      </c>
      <c r="F42" s="61" t="str">
        <f t="shared" si="1"/>
        <v>Week 27</v>
      </c>
      <c r="G42" s="15"/>
      <c r="H42" s="62" t="str">
        <f t="shared" si="16"/>
        <v>Week 19</v>
      </c>
      <c r="I42" s="156">
        <f t="shared" si="26"/>
        <v>0</v>
      </c>
      <c r="J42" s="151"/>
      <c r="K42" s="108">
        <f>IF(K41="",IF(N11=$D42,$E16,""),K41+1)</f>
        <v>27</v>
      </c>
      <c r="L42" s="107" t="str">
        <f t="shared" si="2"/>
        <v>Week 27</v>
      </c>
      <c r="M42" s="15"/>
      <c r="N42" s="62" t="str">
        <f t="shared" si="17"/>
        <v>Week 19</v>
      </c>
      <c r="O42" s="156">
        <f t="shared" si="23"/>
        <v>0</v>
      </c>
      <c r="P42" s="174"/>
      <c r="Q42" s="105">
        <f>IF(Q41="",IF(T11=$D42,$E16,""),Q41+1)</f>
        <v>27</v>
      </c>
      <c r="R42" s="107" t="str">
        <f t="shared" si="3"/>
        <v>Week 27</v>
      </c>
      <c r="S42" s="15"/>
      <c r="T42" s="62" t="str">
        <f t="shared" si="18"/>
        <v>Week 19</v>
      </c>
      <c r="U42" s="156">
        <f t="shared" si="24"/>
        <v>0</v>
      </c>
      <c r="V42" s="151"/>
      <c r="W42" s="105">
        <f>IF(W41="",IF(Z11=$D42,$E16,""),W41+1)</f>
        <v>27</v>
      </c>
      <c r="X42" s="58" t="str">
        <f t="shared" si="4"/>
        <v>Week 27</v>
      </c>
      <c r="Y42" s="15"/>
      <c r="Z42" s="62" t="str">
        <f t="shared" si="20"/>
        <v>Week 19</v>
      </c>
      <c r="AA42" s="156">
        <f t="shared" si="21"/>
        <v>0</v>
      </c>
      <c r="AB42" s="151"/>
      <c r="AC42" s="123">
        <f>IF(AC41="",IF(AF11=$D42,$E16,""),AC41+1)</f>
        <v>27</v>
      </c>
      <c r="AD42" s="107" t="str">
        <f t="shared" si="5"/>
        <v>Week 27</v>
      </c>
      <c r="AE42" s="15"/>
      <c r="AF42" s="62" t="str">
        <f t="shared" si="22"/>
        <v>Week 23</v>
      </c>
      <c r="AG42" s="156">
        <f t="shared" si="25"/>
        <v>0</v>
      </c>
      <c r="AH42" s="151"/>
      <c r="AI42" s="1"/>
      <c r="AJ42" s="1"/>
    </row>
    <row r="43" spans="1:36" x14ac:dyDescent="0.25">
      <c r="A43" s="1"/>
      <c r="B43" s="1"/>
      <c r="C43" s="59">
        <f t="shared" si="0"/>
        <v>0</v>
      </c>
      <c r="D43" s="60" t="str">
        <f t="shared" si="6"/>
        <v/>
      </c>
      <c r="E43" s="50">
        <v>28</v>
      </c>
      <c r="F43" s="61" t="str">
        <f t="shared" si="1"/>
        <v>Week 28</v>
      </c>
      <c r="G43" s="15"/>
      <c r="H43" s="62" t="str">
        <f t="shared" si="16"/>
        <v>Week 20</v>
      </c>
      <c r="I43" s="156">
        <f t="shared" si="26"/>
        <v>0</v>
      </c>
      <c r="J43" s="151"/>
      <c r="K43" s="108">
        <f>IF(K42="",IF(N11=$D43,$E16,""),K42+1)</f>
        <v>28</v>
      </c>
      <c r="L43" s="107" t="str">
        <f t="shared" si="2"/>
        <v>Week 28</v>
      </c>
      <c r="M43" s="15"/>
      <c r="N43" s="62" t="str">
        <f t="shared" si="17"/>
        <v>Week 20</v>
      </c>
      <c r="O43" s="156">
        <f t="shared" si="23"/>
        <v>0</v>
      </c>
      <c r="P43" s="174"/>
      <c r="Q43" s="105">
        <f>IF(Q42="",IF(T11=$D43,$E16,""),Q42+1)</f>
        <v>28</v>
      </c>
      <c r="R43" s="107" t="str">
        <f t="shared" si="3"/>
        <v>Week 28</v>
      </c>
      <c r="S43" s="15"/>
      <c r="T43" s="62" t="str">
        <f t="shared" si="18"/>
        <v>Week 20</v>
      </c>
      <c r="U43" s="156">
        <f t="shared" si="24"/>
        <v>0</v>
      </c>
      <c r="V43" s="151"/>
      <c r="W43" s="105">
        <f>IF(W42="",IF(Z11=$D43,$E16,""),W42+1)</f>
        <v>28</v>
      </c>
      <c r="X43" s="58" t="str">
        <f t="shared" si="4"/>
        <v>Week 28</v>
      </c>
      <c r="Y43" s="15"/>
      <c r="Z43" s="62" t="str">
        <f t="shared" si="20"/>
        <v>Week 20</v>
      </c>
      <c r="AA43" s="156">
        <f t="shared" si="21"/>
        <v>0</v>
      </c>
      <c r="AB43" s="151"/>
      <c r="AC43" s="123">
        <f>IF(AC42="",IF(AF11=$D43,$E16,""),AC42+1)</f>
        <v>28</v>
      </c>
      <c r="AD43" s="107" t="str">
        <f t="shared" si="5"/>
        <v>Week 28</v>
      </c>
      <c r="AE43" s="15"/>
      <c r="AF43" s="62" t="str">
        <f t="shared" si="22"/>
        <v>Week 24</v>
      </c>
      <c r="AG43" s="156">
        <f t="shared" si="25"/>
        <v>0</v>
      </c>
      <c r="AH43" s="151"/>
      <c r="AI43" s="1"/>
      <c r="AJ43" s="1"/>
    </row>
    <row r="44" spans="1:36" x14ac:dyDescent="0.25">
      <c r="A44" s="1"/>
      <c r="B44" s="1"/>
      <c r="C44" s="59">
        <f t="shared" si="0"/>
        <v>0</v>
      </c>
      <c r="D44" s="60" t="str">
        <f t="shared" si="6"/>
        <v/>
      </c>
      <c r="E44" s="50">
        <v>29</v>
      </c>
      <c r="F44" s="61" t="str">
        <f t="shared" si="1"/>
        <v>Week 29</v>
      </c>
      <c r="G44" s="15"/>
      <c r="H44" s="62" t="str">
        <f t="shared" si="16"/>
        <v>Week 21</v>
      </c>
      <c r="I44" s="156">
        <f t="shared" si="26"/>
        <v>0</v>
      </c>
      <c r="J44" s="151"/>
      <c r="K44" s="108">
        <f>IF(K43="",IF(N11=$D44,$E16,""),K43+1)</f>
        <v>29</v>
      </c>
      <c r="L44" s="107" t="str">
        <f t="shared" si="2"/>
        <v>Week 29</v>
      </c>
      <c r="M44" s="15"/>
      <c r="N44" s="62" t="str">
        <f t="shared" si="17"/>
        <v>Week 21</v>
      </c>
      <c r="O44" s="156">
        <f t="shared" si="23"/>
        <v>0</v>
      </c>
      <c r="P44" s="174"/>
      <c r="Q44" s="105">
        <f>IF(Q43="",IF(T11=$D44,$E16,""),Q43+1)</f>
        <v>29</v>
      </c>
      <c r="R44" s="107" t="str">
        <f t="shared" si="3"/>
        <v>Week 29</v>
      </c>
      <c r="S44" s="15"/>
      <c r="T44" s="62" t="str">
        <f t="shared" si="18"/>
        <v>Week 21</v>
      </c>
      <c r="U44" s="156">
        <f t="shared" si="24"/>
        <v>0</v>
      </c>
      <c r="V44" s="151"/>
      <c r="W44" s="105">
        <f>IF(W43="",IF(Z11=$D44,$E16,""),W43+1)</f>
        <v>29</v>
      </c>
      <c r="X44" s="58" t="str">
        <f t="shared" si="4"/>
        <v>Week 29</v>
      </c>
      <c r="Y44" s="15"/>
      <c r="Z44" s="62" t="str">
        <f t="shared" si="20"/>
        <v>Week 21</v>
      </c>
      <c r="AA44" s="156">
        <f t="shared" si="21"/>
        <v>0</v>
      </c>
      <c r="AB44" s="151"/>
      <c r="AC44" s="123">
        <f>IF(AC43="",IF(AF11=$D44,$E16,""),AC43+1)</f>
        <v>29</v>
      </c>
      <c r="AD44" s="107" t="str">
        <f t="shared" si="5"/>
        <v>Week 29</v>
      </c>
      <c r="AE44" s="15"/>
      <c r="AF44" s="62" t="str">
        <f t="shared" si="22"/>
        <v>Week 25</v>
      </c>
      <c r="AG44" s="156">
        <f t="shared" si="25"/>
        <v>0</v>
      </c>
      <c r="AH44" s="151"/>
      <c r="AI44" s="1"/>
      <c r="AJ44" s="1"/>
    </row>
    <row r="45" spans="1:36" x14ac:dyDescent="0.25">
      <c r="A45" s="1"/>
      <c r="B45" s="1"/>
      <c r="C45" s="59">
        <f t="shared" si="0"/>
        <v>0</v>
      </c>
      <c r="D45" s="60" t="str">
        <f t="shared" si="6"/>
        <v/>
      </c>
      <c r="E45" s="50">
        <v>30</v>
      </c>
      <c r="F45" s="61" t="str">
        <f t="shared" si="1"/>
        <v>Week 30</v>
      </c>
      <c r="G45" s="15"/>
      <c r="H45" s="62" t="str">
        <f t="shared" si="16"/>
        <v>Week 22</v>
      </c>
      <c r="I45" s="156">
        <f t="shared" si="26"/>
        <v>0</v>
      </c>
      <c r="J45" s="151"/>
      <c r="K45" s="108">
        <f>IF(K44="",IF(N11=$D45,$E16,""),K44+1)</f>
        <v>30</v>
      </c>
      <c r="L45" s="107" t="str">
        <f t="shared" si="2"/>
        <v>Week 30</v>
      </c>
      <c r="M45" s="15"/>
      <c r="N45" s="62" t="str">
        <f t="shared" si="17"/>
        <v>Week 22</v>
      </c>
      <c r="O45" s="156">
        <f t="shared" si="23"/>
        <v>0</v>
      </c>
      <c r="P45" s="174"/>
      <c r="Q45" s="105">
        <f>IF(Q44="",IF(T11=$D45,$E16,""),Q44+1)</f>
        <v>30</v>
      </c>
      <c r="R45" s="107" t="str">
        <f t="shared" si="3"/>
        <v>Week 30</v>
      </c>
      <c r="S45" s="15"/>
      <c r="T45" s="62" t="str">
        <f t="shared" si="18"/>
        <v>Week 22</v>
      </c>
      <c r="U45" s="156">
        <f t="shared" si="24"/>
        <v>0</v>
      </c>
      <c r="V45" s="151"/>
      <c r="W45" s="105">
        <f>IF(W44="",IF(Z11=$D45,$E16,""),W44+1)</f>
        <v>30</v>
      </c>
      <c r="X45" s="58" t="str">
        <f t="shared" si="4"/>
        <v>Week 30</v>
      </c>
      <c r="Y45" s="15"/>
      <c r="Z45" s="62" t="str">
        <f t="shared" si="20"/>
        <v>Week 22</v>
      </c>
      <c r="AA45" s="156">
        <f t="shared" si="21"/>
        <v>0</v>
      </c>
      <c r="AB45" s="151"/>
      <c r="AC45" s="123">
        <f>IF(AC44="",IF(AF11=$D45,$E16,""),AC44+1)</f>
        <v>30</v>
      </c>
      <c r="AD45" s="107" t="str">
        <f t="shared" si="5"/>
        <v>Week 30</v>
      </c>
      <c r="AE45" s="15"/>
      <c r="AF45" s="62" t="str">
        <f t="shared" si="22"/>
        <v>Week 26</v>
      </c>
      <c r="AG45" s="156">
        <f t="shared" si="25"/>
        <v>0</v>
      </c>
      <c r="AH45" s="151"/>
      <c r="AI45" s="1"/>
      <c r="AJ45" s="1"/>
    </row>
    <row r="46" spans="1:36" x14ac:dyDescent="0.25">
      <c r="A46" s="1"/>
      <c r="B46" s="1"/>
      <c r="C46" s="59">
        <f t="shared" si="0"/>
        <v>0</v>
      </c>
      <c r="D46" s="60" t="str">
        <f t="shared" si="6"/>
        <v/>
      </c>
      <c r="E46" s="50">
        <v>31</v>
      </c>
      <c r="F46" s="61" t="str">
        <f t="shared" si="1"/>
        <v>Week 31</v>
      </c>
      <c r="G46" s="15"/>
      <c r="H46" s="62" t="str">
        <f t="shared" si="16"/>
        <v>Week 23</v>
      </c>
      <c r="I46" s="156">
        <f t="shared" si="26"/>
        <v>0</v>
      </c>
      <c r="J46" s="151"/>
      <c r="K46" s="108">
        <f>IF(K45="",IF(N11=$D46,$E16,""),K45+1)</f>
        <v>31</v>
      </c>
      <c r="L46" s="107" t="str">
        <f t="shared" si="2"/>
        <v>Week 31</v>
      </c>
      <c r="M46" s="15"/>
      <c r="N46" s="62" t="str">
        <f t="shared" si="17"/>
        <v>Week 23</v>
      </c>
      <c r="O46" s="156">
        <f t="shared" si="23"/>
        <v>0</v>
      </c>
      <c r="P46" s="174"/>
      <c r="Q46" s="105">
        <f>IF(Q45="",IF(T11=$D46,$E16,""),Q45+1)</f>
        <v>31</v>
      </c>
      <c r="R46" s="107" t="str">
        <f t="shared" si="3"/>
        <v>Week 31</v>
      </c>
      <c r="S46" s="15"/>
      <c r="T46" s="62" t="str">
        <f t="shared" si="18"/>
        <v>Week 23</v>
      </c>
      <c r="U46" s="156">
        <f t="shared" si="24"/>
        <v>0</v>
      </c>
      <c r="V46" s="151"/>
      <c r="W46" s="105">
        <f>IF(W45="",IF(Z11=$D46,$E16,""),W45+1)</f>
        <v>31</v>
      </c>
      <c r="X46" s="58" t="str">
        <f t="shared" si="4"/>
        <v>Week 31</v>
      </c>
      <c r="Y46" s="15"/>
      <c r="Z46" s="62" t="str">
        <f t="shared" si="20"/>
        <v>Week 23</v>
      </c>
      <c r="AA46" s="156">
        <f t="shared" si="21"/>
        <v>0</v>
      </c>
      <c r="AB46" s="151"/>
      <c r="AC46" s="123">
        <f>IF(AC45="",IF(AF11=$D46,$E16,""),AC45+1)</f>
        <v>31</v>
      </c>
      <c r="AD46" s="107" t="str">
        <f t="shared" si="5"/>
        <v>Week 31</v>
      </c>
      <c r="AE46" s="15"/>
      <c r="AF46" s="62" t="str">
        <f t="shared" si="22"/>
        <v>Week 27</v>
      </c>
      <c r="AG46" s="156">
        <f t="shared" si="25"/>
        <v>0</v>
      </c>
      <c r="AH46" s="151"/>
      <c r="AI46" s="1"/>
      <c r="AJ46" s="1"/>
    </row>
    <row r="47" spans="1:36" x14ac:dyDescent="0.25">
      <c r="A47" s="1"/>
      <c r="B47" s="1"/>
      <c r="C47" s="59">
        <f t="shared" si="0"/>
        <v>0</v>
      </c>
      <c r="D47" s="60" t="str">
        <f t="shared" si="6"/>
        <v/>
      </c>
      <c r="E47" s="50">
        <v>32</v>
      </c>
      <c r="F47" s="61" t="str">
        <f t="shared" si="1"/>
        <v>Week 32</v>
      </c>
      <c r="G47" s="15"/>
      <c r="H47" s="62" t="str">
        <f t="shared" si="16"/>
        <v>Week 24</v>
      </c>
      <c r="I47" s="156">
        <f t="shared" si="26"/>
        <v>0</v>
      </c>
      <c r="J47" s="151"/>
      <c r="K47" s="108">
        <f>IF(K46="",IF(N11=$D47,$E16,""),K46+1)</f>
        <v>32</v>
      </c>
      <c r="L47" s="107" t="str">
        <f t="shared" si="2"/>
        <v>Week 32</v>
      </c>
      <c r="M47" s="15"/>
      <c r="N47" s="62" t="str">
        <f t="shared" si="17"/>
        <v>Week 24</v>
      </c>
      <c r="O47" s="156">
        <f t="shared" si="23"/>
        <v>0</v>
      </c>
      <c r="P47" s="174"/>
      <c r="Q47" s="105">
        <f>IF(Q46="",IF(T11=$D47,$E16,""),Q46+1)</f>
        <v>32</v>
      </c>
      <c r="R47" s="107" t="str">
        <f t="shared" si="3"/>
        <v>Week 32</v>
      </c>
      <c r="S47" s="15"/>
      <c r="T47" s="62" t="str">
        <f t="shared" si="18"/>
        <v>Week 24</v>
      </c>
      <c r="U47" s="156">
        <f t="shared" si="24"/>
        <v>0</v>
      </c>
      <c r="V47" s="151"/>
      <c r="W47" s="105">
        <f>IF(W46="",IF(Z11=$D47,$E16,""),W46+1)</f>
        <v>32</v>
      </c>
      <c r="X47" s="58" t="str">
        <f t="shared" si="4"/>
        <v>Week 32</v>
      </c>
      <c r="Y47" s="15"/>
      <c r="Z47" s="62" t="str">
        <f t="shared" si="20"/>
        <v>Week 24</v>
      </c>
      <c r="AA47" s="156">
        <f t="shared" si="21"/>
        <v>0</v>
      </c>
      <c r="AB47" s="151"/>
      <c r="AC47" s="123">
        <f>IF(AC46="",IF(AF11=$D47,$E16,""),AC46+1)</f>
        <v>32</v>
      </c>
      <c r="AD47" s="107" t="str">
        <f t="shared" si="5"/>
        <v>Week 32</v>
      </c>
      <c r="AE47" s="15"/>
      <c r="AF47" s="62" t="str">
        <f t="shared" si="22"/>
        <v>Week 28</v>
      </c>
      <c r="AG47" s="156">
        <f t="shared" si="25"/>
        <v>0</v>
      </c>
      <c r="AH47" s="151"/>
      <c r="AI47" s="1"/>
      <c r="AJ47" s="1"/>
    </row>
    <row r="48" spans="1:36" x14ac:dyDescent="0.25">
      <c r="A48" s="1"/>
      <c r="B48" s="1"/>
      <c r="C48" s="59">
        <f t="shared" ref="C48:C80" si="27">SUM(G48,I48:J48,M48,O48:P48,S48,U48:V48,Y48,AA48:AB48,AE48,AG48:AH48)*0.5</f>
        <v>0</v>
      </c>
      <c r="D48" s="60" t="str">
        <f t="shared" si="6"/>
        <v/>
      </c>
      <c r="E48" s="50">
        <v>33</v>
      </c>
      <c r="F48" s="61" t="str">
        <f t="shared" si="1"/>
        <v>Week 33</v>
      </c>
      <c r="G48" s="15"/>
      <c r="H48" s="62" t="str">
        <f t="shared" si="16"/>
        <v>Week 25</v>
      </c>
      <c r="I48" s="156">
        <f t="shared" si="26"/>
        <v>0</v>
      </c>
      <c r="J48" s="151"/>
      <c r="K48" s="108">
        <f>IF(K47="",IF(N11=$D48,$E16,""),K47+1)</f>
        <v>33</v>
      </c>
      <c r="L48" s="107" t="str">
        <f t="shared" si="2"/>
        <v>Week 33</v>
      </c>
      <c r="M48" s="15"/>
      <c r="N48" s="62" t="str">
        <f t="shared" si="17"/>
        <v>Week 25</v>
      </c>
      <c r="O48" s="156">
        <f t="shared" si="23"/>
        <v>0</v>
      </c>
      <c r="P48" s="174"/>
      <c r="Q48" s="105">
        <f>IF(Q47="",IF(T11=$D48,$E16,""),Q47+1)</f>
        <v>33</v>
      </c>
      <c r="R48" s="107" t="str">
        <f t="shared" si="3"/>
        <v>Week 33</v>
      </c>
      <c r="S48" s="15"/>
      <c r="T48" s="62" t="str">
        <f t="shared" si="18"/>
        <v>Week 25</v>
      </c>
      <c r="U48" s="156">
        <f t="shared" si="24"/>
        <v>0</v>
      </c>
      <c r="V48" s="151"/>
      <c r="W48" s="105">
        <f>IF(W47="",IF(Z11=$D48,$E16,""),W47+1)</f>
        <v>33</v>
      </c>
      <c r="X48" s="58" t="str">
        <f t="shared" si="4"/>
        <v>Week 33</v>
      </c>
      <c r="Y48" s="15"/>
      <c r="Z48" s="62" t="str">
        <f t="shared" si="20"/>
        <v>Week 25</v>
      </c>
      <c r="AA48" s="156">
        <f t="shared" si="21"/>
        <v>0</v>
      </c>
      <c r="AB48" s="151"/>
      <c r="AC48" s="123">
        <f>IF(AC47="",IF(AF11=$D48,$E16,""),AC47+1)</f>
        <v>33</v>
      </c>
      <c r="AD48" s="107" t="str">
        <f t="shared" si="5"/>
        <v>Week 33</v>
      </c>
      <c r="AE48" s="15"/>
      <c r="AF48" s="62" t="str">
        <f t="shared" si="22"/>
        <v>Week 29</v>
      </c>
      <c r="AG48" s="156">
        <f t="shared" si="25"/>
        <v>0</v>
      </c>
      <c r="AH48" s="151"/>
      <c r="AI48" s="1"/>
      <c r="AJ48" s="1"/>
    </row>
    <row r="49" spans="1:36" x14ac:dyDescent="0.25">
      <c r="A49" s="1"/>
      <c r="B49" s="1"/>
      <c r="C49" s="59">
        <f t="shared" si="27"/>
        <v>0</v>
      </c>
      <c r="D49" s="60" t="str">
        <f t="shared" si="6"/>
        <v/>
      </c>
      <c r="E49" s="50">
        <v>34</v>
      </c>
      <c r="F49" s="61" t="str">
        <f t="shared" si="1"/>
        <v>Week 34</v>
      </c>
      <c r="G49" s="15"/>
      <c r="H49" s="62" t="str">
        <f t="shared" si="16"/>
        <v>Week 26</v>
      </c>
      <c r="I49" s="156">
        <f t="shared" si="26"/>
        <v>0</v>
      </c>
      <c r="J49" s="151"/>
      <c r="K49" s="108">
        <f>IF(K48="",IF(N11=$D49,$E16,""),K48+1)</f>
        <v>34</v>
      </c>
      <c r="L49" s="107" t="str">
        <f t="shared" si="2"/>
        <v>Week 34</v>
      </c>
      <c r="M49" s="15"/>
      <c r="N49" s="62" t="str">
        <f t="shared" si="17"/>
        <v>Week 26</v>
      </c>
      <c r="O49" s="156">
        <f t="shared" si="23"/>
        <v>0</v>
      </c>
      <c r="P49" s="174"/>
      <c r="Q49" s="105">
        <f>IF(Q48="",IF(T11=$D49,$E16,""),Q48+1)</f>
        <v>34</v>
      </c>
      <c r="R49" s="107" t="str">
        <f t="shared" si="3"/>
        <v>Week 34</v>
      </c>
      <c r="S49" s="15"/>
      <c r="T49" s="62" t="str">
        <f t="shared" si="18"/>
        <v>Week 26</v>
      </c>
      <c r="U49" s="156">
        <f t="shared" si="24"/>
        <v>0</v>
      </c>
      <c r="V49" s="151"/>
      <c r="W49" s="105">
        <f>IF(W48="",IF(Z11=$D49,$E16,""),W48+1)</f>
        <v>34</v>
      </c>
      <c r="X49" s="58" t="str">
        <f t="shared" si="4"/>
        <v>Week 34</v>
      </c>
      <c r="Y49" s="15"/>
      <c r="Z49" s="62" t="str">
        <f t="shared" si="20"/>
        <v>Week 26</v>
      </c>
      <c r="AA49" s="156">
        <f t="shared" si="21"/>
        <v>0</v>
      </c>
      <c r="AB49" s="151"/>
      <c r="AC49" s="123">
        <f>IF(AC48="",IF(AF11=$D49,$E16,""),AC48+1)</f>
        <v>34</v>
      </c>
      <c r="AD49" s="107" t="str">
        <f t="shared" si="5"/>
        <v>Week 34</v>
      </c>
      <c r="AE49" s="15"/>
      <c r="AF49" s="62" t="str">
        <f t="shared" si="22"/>
        <v>Week 30</v>
      </c>
      <c r="AG49" s="156">
        <f t="shared" si="25"/>
        <v>0</v>
      </c>
      <c r="AH49" s="151"/>
      <c r="AI49" s="1"/>
      <c r="AJ49" s="1"/>
    </row>
    <row r="50" spans="1:36" x14ac:dyDescent="0.25">
      <c r="A50" s="1"/>
      <c r="B50" s="1"/>
      <c r="C50" s="59">
        <f t="shared" si="27"/>
        <v>0</v>
      </c>
      <c r="D50" s="60" t="str">
        <f t="shared" si="6"/>
        <v/>
      </c>
      <c r="E50" s="50">
        <v>35</v>
      </c>
      <c r="F50" s="61" t="str">
        <f t="shared" si="1"/>
        <v>Week 35</v>
      </c>
      <c r="G50" s="15"/>
      <c r="H50" s="62" t="str">
        <f t="shared" si="16"/>
        <v>Week 27</v>
      </c>
      <c r="I50" s="156">
        <f t="shared" si="26"/>
        <v>0</v>
      </c>
      <c r="J50" s="151"/>
      <c r="K50" s="108">
        <f>IF(K49="",IF(N11=$D50,$E16,""),K49+1)</f>
        <v>35</v>
      </c>
      <c r="L50" s="107" t="str">
        <f t="shared" si="2"/>
        <v>Week 35</v>
      </c>
      <c r="M50" s="15"/>
      <c r="N50" s="62" t="str">
        <f t="shared" si="17"/>
        <v>Week 27</v>
      </c>
      <c r="O50" s="156">
        <f t="shared" si="23"/>
        <v>0</v>
      </c>
      <c r="P50" s="174"/>
      <c r="Q50" s="105">
        <f>IF(Q49="",IF(T11=$D50,$E16,""),Q49+1)</f>
        <v>35</v>
      </c>
      <c r="R50" s="107" t="str">
        <f t="shared" si="3"/>
        <v>Week 35</v>
      </c>
      <c r="S50" s="15"/>
      <c r="T50" s="62" t="str">
        <f t="shared" si="18"/>
        <v>Week 27</v>
      </c>
      <c r="U50" s="156">
        <f t="shared" si="24"/>
        <v>0</v>
      </c>
      <c r="V50" s="151"/>
      <c r="W50" s="105">
        <f>IF(W49="",IF(Z11=$D50,$E16,""),W49+1)</f>
        <v>35</v>
      </c>
      <c r="X50" s="58" t="str">
        <f t="shared" si="4"/>
        <v>Week 35</v>
      </c>
      <c r="Y50" s="15"/>
      <c r="Z50" s="62" t="str">
        <f t="shared" si="20"/>
        <v>Week 27</v>
      </c>
      <c r="AA50" s="156">
        <f t="shared" si="21"/>
        <v>0</v>
      </c>
      <c r="AB50" s="151"/>
      <c r="AC50" s="123">
        <f>IF(AC49="",IF(AF11=$D50,$E16,""),AC49+1)</f>
        <v>35</v>
      </c>
      <c r="AD50" s="107" t="str">
        <f t="shared" si="5"/>
        <v>Week 35</v>
      </c>
      <c r="AE50" s="15"/>
      <c r="AF50" s="62" t="str">
        <f t="shared" si="22"/>
        <v>Week 31</v>
      </c>
      <c r="AG50" s="156">
        <f t="shared" si="25"/>
        <v>0</v>
      </c>
      <c r="AH50" s="151"/>
      <c r="AI50" s="1"/>
      <c r="AJ50" s="1"/>
    </row>
    <row r="51" spans="1:36" x14ac:dyDescent="0.25">
      <c r="A51" s="1"/>
      <c r="B51" s="1"/>
      <c r="C51" s="59">
        <f t="shared" si="27"/>
        <v>0</v>
      </c>
      <c r="D51" s="60" t="str">
        <f t="shared" si="6"/>
        <v/>
      </c>
      <c r="E51" s="50">
        <v>36</v>
      </c>
      <c r="F51" s="61" t="str">
        <f t="shared" si="1"/>
        <v>Week 36</v>
      </c>
      <c r="G51" s="15"/>
      <c r="H51" s="62" t="str">
        <f t="shared" si="16"/>
        <v>Week 28</v>
      </c>
      <c r="I51" s="156">
        <f t="shared" si="26"/>
        <v>0</v>
      </c>
      <c r="J51" s="151"/>
      <c r="K51" s="108">
        <f>IF(K50="",IF(N11=$D51,$E16,""),K50+1)</f>
        <v>36</v>
      </c>
      <c r="L51" s="107" t="str">
        <f t="shared" si="2"/>
        <v>Week 36</v>
      </c>
      <c r="M51" s="15"/>
      <c r="N51" s="62" t="str">
        <f t="shared" si="17"/>
        <v>Week 28</v>
      </c>
      <c r="O51" s="156">
        <f t="shared" si="23"/>
        <v>0</v>
      </c>
      <c r="P51" s="174"/>
      <c r="Q51" s="105">
        <f>IF(Q50="",IF(T11=$D51,$E16,""),Q50+1)</f>
        <v>36</v>
      </c>
      <c r="R51" s="107" t="str">
        <f t="shared" si="3"/>
        <v>Week 36</v>
      </c>
      <c r="S51" s="15"/>
      <c r="T51" s="62" t="str">
        <f t="shared" si="18"/>
        <v>Week 28</v>
      </c>
      <c r="U51" s="156">
        <f t="shared" si="24"/>
        <v>0</v>
      </c>
      <c r="V51" s="151"/>
      <c r="W51" s="105">
        <f>IF(W50="",IF(Z11=$D51,$E16,""),W50+1)</f>
        <v>36</v>
      </c>
      <c r="X51" s="58" t="str">
        <f t="shared" si="4"/>
        <v>Week 36</v>
      </c>
      <c r="Y51" s="15"/>
      <c r="Z51" s="62" t="str">
        <f t="shared" si="20"/>
        <v>Week 28</v>
      </c>
      <c r="AA51" s="156">
        <f t="shared" si="21"/>
        <v>0</v>
      </c>
      <c r="AB51" s="151"/>
      <c r="AC51" s="123">
        <f>IF(AC50="",IF(AF11=$D51,$E16,""),AC50+1)</f>
        <v>36</v>
      </c>
      <c r="AD51" s="107" t="str">
        <f t="shared" si="5"/>
        <v>Week 36</v>
      </c>
      <c r="AE51" s="15"/>
      <c r="AF51" s="62" t="str">
        <f t="shared" si="22"/>
        <v>Week 32</v>
      </c>
      <c r="AG51" s="156">
        <f t="shared" si="25"/>
        <v>0</v>
      </c>
      <c r="AH51" s="151"/>
      <c r="AI51" s="1"/>
      <c r="AJ51" s="1"/>
    </row>
    <row r="52" spans="1:36" x14ac:dyDescent="0.25">
      <c r="A52" s="1"/>
      <c r="B52" s="1"/>
      <c r="C52" s="59">
        <f t="shared" si="27"/>
        <v>0</v>
      </c>
      <c r="D52" s="60" t="str">
        <f t="shared" si="6"/>
        <v/>
      </c>
      <c r="E52" s="50">
        <v>37</v>
      </c>
      <c r="F52" s="61" t="str">
        <f t="shared" si="1"/>
        <v>Week 37</v>
      </c>
      <c r="G52" s="15"/>
      <c r="H52" s="62" t="str">
        <f t="shared" si="16"/>
        <v>Week 29</v>
      </c>
      <c r="I52" s="156">
        <f t="shared" si="26"/>
        <v>0</v>
      </c>
      <c r="J52" s="151"/>
      <c r="K52" s="108">
        <f>IF(K51="",IF(N11=$D52,$E16,""),K51+1)</f>
        <v>37</v>
      </c>
      <c r="L52" s="107" t="str">
        <f t="shared" si="2"/>
        <v>Week 37</v>
      </c>
      <c r="M52" s="15"/>
      <c r="N52" s="62" t="str">
        <f t="shared" si="17"/>
        <v>Week 29</v>
      </c>
      <c r="O52" s="156">
        <f t="shared" si="23"/>
        <v>0</v>
      </c>
      <c r="P52" s="174"/>
      <c r="Q52" s="105">
        <f>IF(Q51="",IF(T11=$D52,$E16,""),Q51+1)</f>
        <v>37</v>
      </c>
      <c r="R52" s="107" t="str">
        <f t="shared" si="3"/>
        <v>Week 37</v>
      </c>
      <c r="S52" s="15"/>
      <c r="T52" s="62" t="str">
        <f t="shared" si="18"/>
        <v>Week 29</v>
      </c>
      <c r="U52" s="156">
        <f t="shared" si="24"/>
        <v>0</v>
      </c>
      <c r="V52" s="151"/>
      <c r="W52" s="105">
        <f>IF(W51="",IF(Z11=$D52,$E16,""),W51+1)</f>
        <v>37</v>
      </c>
      <c r="X52" s="58" t="str">
        <f t="shared" si="4"/>
        <v>Week 37</v>
      </c>
      <c r="Y52" s="15"/>
      <c r="Z52" s="62" t="str">
        <f t="shared" si="20"/>
        <v>Week 29</v>
      </c>
      <c r="AA52" s="156">
        <f t="shared" si="21"/>
        <v>0</v>
      </c>
      <c r="AB52" s="151"/>
      <c r="AC52" s="123">
        <f>IF(AC51="",IF(AF11=$D52,$E16,""),AC51+1)</f>
        <v>37</v>
      </c>
      <c r="AD52" s="107" t="str">
        <f t="shared" si="5"/>
        <v>Week 37</v>
      </c>
      <c r="AE52" s="15"/>
      <c r="AF52" s="62" t="str">
        <f t="shared" si="22"/>
        <v>Week 33</v>
      </c>
      <c r="AG52" s="156">
        <f t="shared" si="25"/>
        <v>0</v>
      </c>
      <c r="AH52" s="151"/>
      <c r="AI52" s="1"/>
      <c r="AJ52" s="1"/>
    </row>
    <row r="53" spans="1:36" x14ac:dyDescent="0.25">
      <c r="A53" s="1"/>
      <c r="B53" s="1"/>
      <c r="C53" s="59">
        <f t="shared" si="27"/>
        <v>0</v>
      </c>
      <c r="D53" s="60" t="str">
        <f t="shared" si="6"/>
        <v/>
      </c>
      <c r="E53" s="50">
        <v>38</v>
      </c>
      <c r="F53" s="61" t="str">
        <f t="shared" si="1"/>
        <v>Week 38</v>
      </c>
      <c r="G53" s="15"/>
      <c r="H53" s="62" t="str">
        <f t="shared" si="16"/>
        <v>Week 30</v>
      </c>
      <c r="I53" s="156">
        <f t="shared" si="26"/>
        <v>0</v>
      </c>
      <c r="J53" s="151"/>
      <c r="K53" s="108">
        <f>IF(K52="",IF(N11=$D53,$E16,""),K52+1)</f>
        <v>38</v>
      </c>
      <c r="L53" s="107" t="str">
        <f t="shared" si="2"/>
        <v>Week 38</v>
      </c>
      <c r="M53" s="15"/>
      <c r="N53" s="62" t="str">
        <f t="shared" si="17"/>
        <v>Week 30</v>
      </c>
      <c r="O53" s="156">
        <f t="shared" si="23"/>
        <v>0</v>
      </c>
      <c r="P53" s="174"/>
      <c r="Q53" s="105">
        <f>IF(Q52="",IF(T11=$D53,$E16,""),Q52+1)</f>
        <v>38</v>
      </c>
      <c r="R53" s="107" t="str">
        <f t="shared" si="3"/>
        <v>Week 38</v>
      </c>
      <c r="S53" s="15"/>
      <c r="T53" s="62" t="str">
        <f t="shared" si="18"/>
        <v>Week 30</v>
      </c>
      <c r="U53" s="156">
        <f t="shared" si="24"/>
        <v>0</v>
      </c>
      <c r="V53" s="151"/>
      <c r="W53" s="105">
        <f>IF(W52="",IF(Z11=$D53,$E16,""),W52+1)</f>
        <v>38</v>
      </c>
      <c r="X53" s="58" t="str">
        <f t="shared" si="4"/>
        <v>Week 38</v>
      </c>
      <c r="Y53" s="15"/>
      <c r="Z53" s="62" t="str">
        <f t="shared" si="20"/>
        <v>Week 30</v>
      </c>
      <c r="AA53" s="156">
        <f t="shared" si="21"/>
        <v>0</v>
      </c>
      <c r="AB53" s="151"/>
      <c r="AC53" s="123">
        <f>IF(AC52="",IF(AF11=$D53,$E16,""),AC52+1)</f>
        <v>38</v>
      </c>
      <c r="AD53" s="107" t="str">
        <f t="shared" si="5"/>
        <v>Week 38</v>
      </c>
      <c r="AE53" s="15"/>
      <c r="AF53" s="62" t="str">
        <f t="shared" si="22"/>
        <v>Week 34</v>
      </c>
      <c r="AG53" s="156">
        <f t="shared" si="25"/>
        <v>0</v>
      </c>
      <c r="AH53" s="151"/>
      <c r="AI53" s="1"/>
      <c r="AJ53" s="1"/>
    </row>
    <row r="54" spans="1:36" x14ac:dyDescent="0.25">
      <c r="A54" s="1"/>
      <c r="B54" s="1"/>
      <c r="C54" s="59">
        <f t="shared" si="27"/>
        <v>0</v>
      </c>
      <c r="D54" s="60" t="str">
        <f t="shared" si="6"/>
        <v/>
      </c>
      <c r="E54" s="50">
        <v>39</v>
      </c>
      <c r="F54" s="61" t="str">
        <f t="shared" si="1"/>
        <v>Week 39</v>
      </c>
      <c r="G54" s="15"/>
      <c r="H54" s="62" t="str">
        <f t="shared" si="16"/>
        <v>Week 31</v>
      </c>
      <c r="I54" s="156">
        <f t="shared" si="26"/>
        <v>0</v>
      </c>
      <c r="J54" s="151"/>
      <c r="K54" s="108">
        <f>IF(K53="",IF(N11=$D54,$E16,""),K53+1)</f>
        <v>39</v>
      </c>
      <c r="L54" s="107" t="str">
        <f t="shared" si="2"/>
        <v>Week 39</v>
      </c>
      <c r="M54" s="15"/>
      <c r="N54" s="62" t="str">
        <f t="shared" si="17"/>
        <v>Week 31</v>
      </c>
      <c r="O54" s="156">
        <f t="shared" si="23"/>
        <v>0</v>
      </c>
      <c r="P54" s="174"/>
      <c r="Q54" s="105">
        <f>IF(Q53="",IF(T11=$D54,$E16,""),Q53+1)</f>
        <v>39</v>
      </c>
      <c r="R54" s="107" t="str">
        <f t="shared" si="3"/>
        <v>Week 39</v>
      </c>
      <c r="S54" s="15"/>
      <c r="T54" s="62" t="str">
        <f t="shared" si="18"/>
        <v>Week 31</v>
      </c>
      <c r="U54" s="156">
        <f t="shared" si="24"/>
        <v>0</v>
      </c>
      <c r="V54" s="151"/>
      <c r="W54" s="105">
        <f>IF(W53="",IF(Z11=$D54,$E16,""),W53+1)</f>
        <v>39</v>
      </c>
      <c r="X54" s="58" t="str">
        <f t="shared" si="4"/>
        <v>Week 39</v>
      </c>
      <c r="Y54" s="15"/>
      <c r="Z54" s="62" t="str">
        <f t="shared" si="20"/>
        <v>Week 31</v>
      </c>
      <c r="AA54" s="156">
        <f t="shared" si="21"/>
        <v>0</v>
      </c>
      <c r="AB54" s="151"/>
      <c r="AC54" s="123">
        <f>IF(AC53="",IF(AF11=$D54,$E16,""),AC53+1)</f>
        <v>39</v>
      </c>
      <c r="AD54" s="107" t="str">
        <f t="shared" si="5"/>
        <v>Week 39</v>
      </c>
      <c r="AE54" s="15"/>
      <c r="AF54" s="62" t="str">
        <f t="shared" si="22"/>
        <v>Week 35</v>
      </c>
      <c r="AG54" s="156">
        <f t="shared" si="25"/>
        <v>0</v>
      </c>
      <c r="AH54" s="151"/>
      <c r="AI54" s="1"/>
      <c r="AJ54" s="1"/>
    </row>
    <row r="55" spans="1:36" x14ac:dyDescent="0.25">
      <c r="A55" s="1"/>
      <c r="B55" s="1"/>
      <c r="C55" s="59">
        <f t="shared" si="27"/>
        <v>0</v>
      </c>
      <c r="D55" s="60" t="str">
        <f t="shared" si="6"/>
        <v/>
      </c>
      <c r="E55" s="50">
        <v>40</v>
      </c>
      <c r="F55" s="61" t="str">
        <f t="shared" si="1"/>
        <v>Week 40</v>
      </c>
      <c r="G55" s="15"/>
      <c r="H55" s="62" t="str">
        <f t="shared" si="16"/>
        <v>Week 32</v>
      </c>
      <c r="I55" s="156">
        <f t="shared" si="26"/>
        <v>0</v>
      </c>
      <c r="J55" s="151"/>
      <c r="K55" s="108">
        <f>IF(K54="",IF(N11=$D55,$E16,""),K54+1)</f>
        <v>40</v>
      </c>
      <c r="L55" s="107" t="str">
        <f t="shared" si="2"/>
        <v>Week 40</v>
      </c>
      <c r="M55" s="15"/>
      <c r="N55" s="62" t="str">
        <f t="shared" si="17"/>
        <v>Week 32</v>
      </c>
      <c r="O55" s="156">
        <f t="shared" si="23"/>
        <v>0</v>
      </c>
      <c r="P55" s="174"/>
      <c r="Q55" s="105">
        <f>IF(Q54="",IF(T11=$D55,$E16,""),Q54+1)</f>
        <v>40</v>
      </c>
      <c r="R55" s="107" t="str">
        <f t="shared" si="3"/>
        <v>Week 40</v>
      </c>
      <c r="S55" s="15"/>
      <c r="T55" s="62" t="str">
        <f t="shared" si="18"/>
        <v>Week 32</v>
      </c>
      <c r="U55" s="156">
        <f t="shared" si="24"/>
        <v>0</v>
      </c>
      <c r="V55" s="151"/>
      <c r="W55" s="105">
        <f>IF(W54="",IF(Z11=$D55,$E16,""),W54+1)</f>
        <v>40</v>
      </c>
      <c r="X55" s="58" t="str">
        <f t="shared" si="4"/>
        <v>Week 40</v>
      </c>
      <c r="Y55" s="15"/>
      <c r="Z55" s="62" t="str">
        <f t="shared" si="20"/>
        <v>Week 32</v>
      </c>
      <c r="AA55" s="156">
        <f t="shared" si="21"/>
        <v>0</v>
      </c>
      <c r="AB55" s="151"/>
      <c r="AC55" s="123">
        <f>IF(AC54="",IF(AF11=$D55,$E16,""),AC54+1)</f>
        <v>40</v>
      </c>
      <c r="AD55" s="107" t="str">
        <f t="shared" si="5"/>
        <v>Week 40</v>
      </c>
      <c r="AE55" s="15"/>
      <c r="AF55" s="62" t="str">
        <f t="shared" si="22"/>
        <v>Week 36</v>
      </c>
      <c r="AG55" s="156">
        <f t="shared" si="25"/>
        <v>0</v>
      </c>
      <c r="AH55" s="151"/>
      <c r="AI55" s="1"/>
      <c r="AJ55" s="1"/>
    </row>
    <row r="56" spans="1:36" x14ac:dyDescent="0.25">
      <c r="A56" s="1"/>
      <c r="B56" s="1"/>
      <c r="C56" s="59">
        <f t="shared" si="27"/>
        <v>0</v>
      </c>
      <c r="D56" s="60" t="str">
        <f t="shared" si="6"/>
        <v/>
      </c>
      <c r="E56" s="50">
        <v>41</v>
      </c>
      <c r="F56" s="61" t="str">
        <f t="shared" si="1"/>
        <v>Week 41</v>
      </c>
      <c r="G56" s="15"/>
      <c r="H56" s="62" t="str">
        <f t="shared" si="16"/>
        <v>Week 33</v>
      </c>
      <c r="I56" s="156">
        <f t="shared" si="26"/>
        <v>0</v>
      </c>
      <c r="J56" s="151"/>
      <c r="K56" s="108">
        <f>IF(K55="",IF(N11=$D56,$E16,""),K55+1)</f>
        <v>41</v>
      </c>
      <c r="L56" s="107" t="str">
        <f t="shared" si="2"/>
        <v>Week 41</v>
      </c>
      <c r="M56" s="15"/>
      <c r="N56" s="62" t="str">
        <f t="shared" si="17"/>
        <v>Week 33</v>
      </c>
      <c r="O56" s="156">
        <f t="shared" si="23"/>
        <v>0</v>
      </c>
      <c r="P56" s="174"/>
      <c r="Q56" s="105">
        <f>IF(Q55="",IF(T11=$D56,$E16,""),Q55+1)</f>
        <v>41</v>
      </c>
      <c r="R56" s="107" t="str">
        <f t="shared" si="3"/>
        <v>Week 41</v>
      </c>
      <c r="S56" s="15"/>
      <c r="T56" s="62" t="str">
        <f t="shared" si="18"/>
        <v>Week 33</v>
      </c>
      <c r="U56" s="156">
        <f t="shared" si="24"/>
        <v>0</v>
      </c>
      <c r="V56" s="151"/>
      <c r="W56" s="105">
        <f>IF(W55="",IF(Z11=$D56,$E16,""),W55+1)</f>
        <v>41</v>
      </c>
      <c r="X56" s="58" t="str">
        <f t="shared" si="4"/>
        <v>Week 41</v>
      </c>
      <c r="Y56" s="15"/>
      <c r="Z56" s="62" t="str">
        <f t="shared" si="20"/>
        <v>Week 33</v>
      </c>
      <c r="AA56" s="156">
        <f t="shared" si="21"/>
        <v>0</v>
      </c>
      <c r="AB56" s="151"/>
      <c r="AC56" s="123">
        <f>IF(AC55="",IF(AF11=$D56,$E16,""),AC55+1)</f>
        <v>41</v>
      </c>
      <c r="AD56" s="107" t="str">
        <f t="shared" si="5"/>
        <v>Week 41</v>
      </c>
      <c r="AE56" s="15"/>
      <c r="AF56" s="62" t="str">
        <f t="shared" si="22"/>
        <v>Week 37</v>
      </c>
      <c r="AG56" s="156">
        <f t="shared" si="25"/>
        <v>0</v>
      </c>
      <c r="AH56" s="151"/>
      <c r="AI56" s="1"/>
      <c r="AJ56" s="1"/>
    </row>
    <row r="57" spans="1:36" x14ac:dyDescent="0.25">
      <c r="A57" s="1"/>
      <c r="B57" s="1"/>
      <c r="C57" s="59">
        <f t="shared" si="27"/>
        <v>0</v>
      </c>
      <c r="D57" s="60" t="str">
        <f t="shared" si="6"/>
        <v/>
      </c>
      <c r="E57" s="50">
        <v>42</v>
      </c>
      <c r="F57" s="61" t="str">
        <f t="shared" si="1"/>
        <v>Week 42</v>
      </c>
      <c r="G57" s="15"/>
      <c r="H57" s="62" t="str">
        <f t="shared" si="16"/>
        <v>Week 34</v>
      </c>
      <c r="I57" s="156">
        <f t="shared" si="26"/>
        <v>0</v>
      </c>
      <c r="J57" s="151"/>
      <c r="K57" s="108">
        <f>IF(K56="",IF(N11=$D57,$E16,""),K56+1)</f>
        <v>42</v>
      </c>
      <c r="L57" s="107" t="str">
        <f t="shared" si="2"/>
        <v>Week 42</v>
      </c>
      <c r="M57" s="15"/>
      <c r="N57" s="62" t="str">
        <f t="shared" si="17"/>
        <v>Week 34</v>
      </c>
      <c r="O57" s="156">
        <f t="shared" si="23"/>
        <v>0</v>
      </c>
      <c r="P57" s="174"/>
      <c r="Q57" s="105">
        <f>IF(Q56="",IF(T11=$D57,$E16,""),Q56+1)</f>
        <v>42</v>
      </c>
      <c r="R57" s="107" t="str">
        <f t="shared" si="3"/>
        <v>Week 42</v>
      </c>
      <c r="S57" s="15"/>
      <c r="T57" s="62" t="str">
        <f t="shared" si="18"/>
        <v>Week 34</v>
      </c>
      <c r="U57" s="156">
        <f t="shared" si="24"/>
        <v>0</v>
      </c>
      <c r="V57" s="151"/>
      <c r="W57" s="105">
        <f>IF(W56="",IF(Z11=$D57,$E16,""),W56+1)</f>
        <v>42</v>
      </c>
      <c r="X57" s="58" t="str">
        <f t="shared" si="4"/>
        <v>Week 42</v>
      </c>
      <c r="Y57" s="15"/>
      <c r="Z57" s="62" t="str">
        <f t="shared" si="20"/>
        <v>Week 34</v>
      </c>
      <c r="AA57" s="156">
        <f t="shared" si="21"/>
        <v>0</v>
      </c>
      <c r="AB57" s="151"/>
      <c r="AC57" s="123">
        <f>IF(AC56="",IF(AF11=$D57,$E16,""),AC56+1)</f>
        <v>42</v>
      </c>
      <c r="AD57" s="107" t="str">
        <f t="shared" si="5"/>
        <v>Week 42</v>
      </c>
      <c r="AE57" s="15"/>
      <c r="AF57" s="62" t="str">
        <f t="shared" si="22"/>
        <v>Week 38</v>
      </c>
      <c r="AG57" s="156">
        <f t="shared" si="25"/>
        <v>0</v>
      </c>
      <c r="AH57" s="151"/>
      <c r="AI57" s="1"/>
      <c r="AJ57" s="1"/>
    </row>
    <row r="58" spans="1:36" x14ac:dyDescent="0.25">
      <c r="A58" s="1"/>
      <c r="B58" s="1"/>
      <c r="C58" s="59">
        <f t="shared" si="27"/>
        <v>0</v>
      </c>
      <c r="D58" s="60" t="str">
        <f t="shared" si="6"/>
        <v/>
      </c>
      <c r="E58" s="50">
        <v>43</v>
      </c>
      <c r="F58" s="61" t="str">
        <f t="shared" si="1"/>
        <v>Week 43</v>
      </c>
      <c r="G58" s="15"/>
      <c r="H58" s="62" t="str">
        <f t="shared" si="16"/>
        <v>Week 35</v>
      </c>
      <c r="I58" s="156">
        <f t="shared" si="26"/>
        <v>0</v>
      </c>
      <c r="J58" s="151"/>
      <c r="K58" s="108">
        <f>IF(K57="",IF(N11=$D58,$E16,""),K57+1)</f>
        <v>43</v>
      </c>
      <c r="L58" s="107" t="str">
        <f t="shared" si="2"/>
        <v>Week 43</v>
      </c>
      <c r="M58" s="15"/>
      <c r="N58" s="62" t="str">
        <f t="shared" si="17"/>
        <v>Week 35</v>
      </c>
      <c r="O58" s="156">
        <f t="shared" si="23"/>
        <v>0</v>
      </c>
      <c r="P58" s="174"/>
      <c r="Q58" s="105">
        <f>IF(Q57="",IF(T11=$D58,$E16,""),Q57+1)</f>
        <v>43</v>
      </c>
      <c r="R58" s="107" t="str">
        <f t="shared" si="3"/>
        <v>Week 43</v>
      </c>
      <c r="S58" s="15"/>
      <c r="T58" s="62" t="str">
        <f t="shared" si="18"/>
        <v>Week 35</v>
      </c>
      <c r="U58" s="156">
        <f t="shared" si="24"/>
        <v>0</v>
      </c>
      <c r="V58" s="151"/>
      <c r="W58" s="105">
        <f>IF(W57="",IF(Z11=$D58,$E16,""),W57+1)</f>
        <v>43</v>
      </c>
      <c r="X58" s="58" t="str">
        <f t="shared" si="4"/>
        <v>Week 43</v>
      </c>
      <c r="Y58" s="15"/>
      <c r="Z58" s="62" t="str">
        <f t="shared" si="20"/>
        <v>Week 35</v>
      </c>
      <c r="AA58" s="156">
        <f t="shared" si="21"/>
        <v>0</v>
      </c>
      <c r="AB58" s="151"/>
      <c r="AC58" s="123">
        <f>IF(AC57="",IF(AF11=$D58,$E16,""),AC57+1)</f>
        <v>43</v>
      </c>
      <c r="AD58" s="107" t="str">
        <f t="shared" si="5"/>
        <v>Week 43</v>
      </c>
      <c r="AE58" s="15"/>
      <c r="AF58" s="62" t="str">
        <f t="shared" si="22"/>
        <v>Week 39</v>
      </c>
      <c r="AG58" s="156">
        <f t="shared" si="25"/>
        <v>0</v>
      </c>
      <c r="AH58" s="151"/>
      <c r="AI58" s="1"/>
      <c r="AJ58" s="1"/>
    </row>
    <row r="59" spans="1:36" x14ac:dyDescent="0.25">
      <c r="A59" s="1"/>
      <c r="B59" s="1"/>
      <c r="C59" s="59">
        <f t="shared" si="27"/>
        <v>0</v>
      </c>
      <c r="D59" s="60" t="str">
        <f t="shared" si="6"/>
        <v/>
      </c>
      <c r="E59" s="50">
        <v>44</v>
      </c>
      <c r="F59" s="61" t="str">
        <f t="shared" si="1"/>
        <v>Week 44</v>
      </c>
      <c r="G59" s="15"/>
      <c r="H59" s="62" t="str">
        <f t="shared" si="16"/>
        <v>Week 36</v>
      </c>
      <c r="I59" s="156">
        <f t="shared" si="26"/>
        <v>0</v>
      </c>
      <c r="J59" s="151"/>
      <c r="K59" s="108">
        <f>IF(K58="",IF(N11=$D59,$E16,""),K58+1)</f>
        <v>44</v>
      </c>
      <c r="L59" s="107" t="str">
        <f t="shared" si="2"/>
        <v>Week 44</v>
      </c>
      <c r="M59" s="15"/>
      <c r="N59" s="62" t="str">
        <f t="shared" si="17"/>
        <v>Week 36</v>
      </c>
      <c r="O59" s="156">
        <f t="shared" si="23"/>
        <v>0</v>
      </c>
      <c r="P59" s="174"/>
      <c r="Q59" s="105">
        <f>IF(Q58="",IF(T11=$D59,$E16,""),Q58+1)</f>
        <v>44</v>
      </c>
      <c r="R59" s="107" t="str">
        <f t="shared" si="3"/>
        <v>Week 44</v>
      </c>
      <c r="S59" s="15"/>
      <c r="T59" s="62" t="str">
        <f t="shared" si="18"/>
        <v>Week 36</v>
      </c>
      <c r="U59" s="156">
        <f t="shared" si="24"/>
        <v>0</v>
      </c>
      <c r="V59" s="151"/>
      <c r="W59" s="105">
        <f>IF(W58="",IF(Z11=$D59,$E16,""),W58+1)</f>
        <v>44</v>
      </c>
      <c r="X59" s="58" t="str">
        <f t="shared" si="4"/>
        <v>Week 44</v>
      </c>
      <c r="Y59" s="15"/>
      <c r="Z59" s="62" t="str">
        <f t="shared" si="20"/>
        <v>Week 36</v>
      </c>
      <c r="AA59" s="156">
        <f t="shared" si="21"/>
        <v>0</v>
      </c>
      <c r="AB59" s="151"/>
      <c r="AC59" s="123">
        <f>IF(AC58="",IF(AF11=$D59,$E16,""),AC58+1)</f>
        <v>44</v>
      </c>
      <c r="AD59" s="107" t="str">
        <f t="shared" si="5"/>
        <v>Week 44</v>
      </c>
      <c r="AE59" s="15"/>
      <c r="AF59" s="62" t="str">
        <f t="shared" si="22"/>
        <v>Week 40</v>
      </c>
      <c r="AG59" s="156">
        <f t="shared" si="25"/>
        <v>0</v>
      </c>
      <c r="AH59" s="151"/>
      <c r="AI59" s="1"/>
      <c r="AJ59" s="1"/>
    </row>
    <row r="60" spans="1:36" x14ac:dyDescent="0.25">
      <c r="A60" s="1"/>
      <c r="B60" s="1"/>
      <c r="C60" s="59">
        <f t="shared" si="27"/>
        <v>0</v>
      </c>
      <c r="D60" s="60" t="str">
        <f t="shared" si="6"/>
        <v/>
      </c>
      <c r="E60" s="50">
        <v>45</v>
      </c>
      <c r="F60" s="61" t="str">
        <f t="shared" si="1"/>
        <v>Week 45</v>
      </c>
      <c r="G60" s="15"/>
      <c r="H60" s="62" t="str">
        <f t="shared" si="16"/>
        <v>Week 37</v>
      </c>
      <c r="I60" s="156">
        <f t="shared" si="26"/>
        <v>0</v>
      </c>
      <c r="J60" s="151"/>
      <c r="K60" s="108">
        <f>IF(K59="",IF(N11=$D60,$E16,""),K59+1)</f>
        <v>45</v>
      </c>
      <c r="L60" s="107" t="str">
        <f t="shared" si="2"/>
        <v>Week 45</v>
      </c>
      <c r="M60" s="15"/>
      <c r="N60" s="62" t="str">
        <f t="shared" si="17"/>
        <v>Week 37</v>
      </c>
      <c r="O60" s="156">
        <f t="shared" si="23"/>
        <v>0</v>
      </c>
      <c r="P60" s="174"/>
      <c r="Q60" s="105">
        <f>IF(Q59="",IF(T11=$D60,$E16,""),Q59+1)</f>
        <v>45</v>
      </c>
      <c r="R60" s="107" t="str">
        <f t="shared" si="3"/>
        <v>Week 45</v>
      </c>
      <c r="S60" s="15"/>
      <c r="T60" s="62" t="str">
        <f t="shared" si="18"/>
        <v>Week 37</v>
      </c>
      <c r="U60" s="156">
        <f t="shared" si="24"/>
        <v>0</v>
      </c>
      <c r="V60" s="151"/>
      <c r="W60" s="105">
        <f>IF(W59="",IF(Z11=$D60,$E16,""),W59+1)</f>
        <v>45</v>
      </c>
      <c r="X60" s="58" t="str">
        <f t="shared" si="4"/>
        <v>Week 45</v>
      </c>
      <c r="Y60" s="15"/>
      <c r="Z60" s="62" t="str">
        <f t="shared" si="20"/>
        <v>Week 37</v>
      </c>
      <c r="AA60" s="156">
        <f t="shared" si="21"/>
        <v>0</v>
      </c>
      <c r="AB60" s="151"/>
      <c r="AC60" s="123">
        <f>IF(AC59="",IF(AF11=$D60,$E16,""),AC59+1)</f>
        <v>45</v>
      </c>
      <c r="AD60" s="107" t="str">
        <f t="shared" si="5"/>
        <v>Week 45</v>
      </c>
      <c r="AE60" s="15"/>
      <c r="AF60" s="62" t="str">
        <f t="shared" si="22"/>
        <v>Week 41</v>
      </c>
      <c r="AG60" s="156">
        <f t="shared" si="25"/>
        <v>0</v>
      </c>
      <c r="AH60" s="151"/>
      <c r="AI60" s="1"/>
      <c r="AJ60" s="1"/>
    </row>
    <row r="61" spans="1:36" x14ac:dyDescent="0.25">
      <c r="A61" s="1"/>
      <c r="B61" s="1"/>
      <c r="C61" s="59">
        <f t="shared" si="27"/>
        <v>0</v>
      </c>
      <c r="D61" s="60" t="str">
        <f t="shared" si="6"/>
        <v/>
      </c>
      <c r="E61" s="50">
        <v>46</v>
      </c>
      <c r="F61" s="61" t="str">
        <f t="shared" si="1"/>
        <v>Week 46</v>
      </c>
      <c r="G61" s="15"/>
      <c r="H61" s="62" t="str">
        <f t="shared" si="16"/>
        <v>Week 38</v>
      </c>
      <c r="I61" s="156">
        <f t="shared" si="26"/>
        <v>0</v>
      </c>
      <c r="J61" s="151"/>
      <c r="K61" s="108">
        <f>IF(K60="",IF(N11=$D61,$E16,""),K60+1)</f>
        <v>46</v>
      </c>
      <c r="L61" s="107" t="str">
        <f t="shared" si="2"/>
        <v>Week 46</v>
      </c>
      <c r="M61" s="15"/>
      <c r="N61" s="62" t="str">
        <f t="shared" si="17"/>
        <v>Week 38</v>
      </c>
      <c r="O61" s="156">
        <f t="shared" si="23"/>
        <v>0</v>
      </c>
      <c r="P61" s="174"/>
      <c r="Q61" s="105">
        <f>IF(Q60="",IF(T11=$D61,$E16,""),Q60+1)</f>
        <v>46</v>
      </c>
      <c r="R61" s="107" t="str">
        <f t="shared" si="3"/>
        <v>Week 46</v>
      </c>
      <c r="S61" s="15"/>
      <c r="T61" s="62" t="str">
        <f t="shared" si="18"/>
        <v>Week 38</v>
      </c>
      <c r="U61" s="156">
        <f t="shared" si="24"/>
        <v>0</v>
      </c>
      <c r="V61" s="151"/>
      <c r="W61" s="105">
        <f>IF(W60="",IF(Z11=$D61,$E16,""),W60+1)</f>
        <v>46</v>
      </c>
      <c r="X61" s="58" t="str">
        <f t="shared" si="4"/>
        <v>Week 46</v>
      </c>
      <c r="Y61" s="15"/>
      <c r="Z61" s="62" t="str">
        <f t="shared" si="20"/>
        <v>Week 38</v>
      </c>
      <c r="AA61" s="156">
        <f t="shared" si="21"/>
        <v>0</v>
      </c>
      <c r="AB61" s="151"/>
      <c r="AC61" s="123">
        <f>IF(AC60="",IF(AF11=$D61,$E16,""),AC60+1)</f>
        <v>46</v>
      </c>
      <c r="AD61" s="107" t="str">
        <f t="shared" si="5"/>
        <v>Week 46</v>
      </c>
      <c r="AE61" s="15"/>
      <c r="AF61" s="62" t="str">
        <f t="shared" si="22"/>
        <v>Week 42</v>
      </c>
      <c r="AG61" s="156">
        <f t="shared" si="25"/>
        <v>0</v>
      </c>
      <c r="AH61" s="151"/>
      <c r="AI61" s="1"/>
      <c r="AJ61" s="1"/>
    </row>
    <row r="62" spans="1:36" x14ac:dyDescent="0.25">
      <c r="A62" s="1"/>
      <c r="B62" s="1"/>
      <c r="C62" s="59">
        <f t="shared" si="27"/>
        <v>0</v>
      </c>
      <c r="D62" s="60" t="str">
        <f t="shared" si="6"/>
        <v/>
      </c>
      <c r="E62" s="50">
        <v>47</v>
      </c>
      <c r="F62" s="61" t="str">
        <f t="shared" si="1"/>
        <v>Week 47</v>
      </c>
      <c r="G62" s="15"/>
      <c r="H62" s="62" t="str">
        <f t="shared" si="16"/>
        <v>Week 39</v>
      </c>
      <c r="I62" s="156">
        <f t="shared" si="26"/>
        <v>0</v>
      </c>
      <c r="J62" s="151"/>
      <c r="K62" s="108">
        <f>IF(K61="",IF(N11=$D62,$E16,""),K61+1)</f>
        <v>47</v>
      </c>
      <c r="L62" s="107" t="str">
        <f t="shared" si="2"/>
        <v>Week 47</v>
      </c>
      <c r="M62" s="15"/>
      <c r="N62" s="62" t="str">
        <f t="shared" si="17"/>
        <v>Week 39</v>
      </c>
      <c r="O62" s="156">
        <f t="shared" si="23"/>
        <v>0</v>
      </c>
      <c r="P62" s="174"/>
      <c r="Q62" s="105">
        <f>IF(Q61="",IF(T11=$D62,$E16,""),Q61+1)</f>
        <v>47</v>
      </c>
      <c r="R62" s="107" t="str">
        <f t="shared" si="3"/>
        <v>Week 47</v>
      </c>
      <c r="S62" s="15"/>
      <c r="T62" s="62" t="str">
        <f t="shared" si="18"/>
        <v>Week 39</v>
      </c>
      <c r="U62" s="156">
        <f t="shared" si="24"/>
        <v>0</v>
      </c>
      <c r="V62" s="151"/>
      <c r="W62" s="105">
        <f>IF(W61="",IF(Z11=$D62,$E16,""),W61+1)</f>
        <v>47</v>
      </c>
      <c r="X62" s="58" t="str">
        <f t="shared" si="4"/>
        <v>Week 47</v>
      </c>
      <c r="Y62" s="15"/>
      <c r="Z62" s="62" t="str">
        <f t="shared" si="20"/>
        <v>Week 39</v>
      </c>
      <c r="AA62" s="156">
        <f t="shared" si="21"/>
        <v>0</v>
      </c>
      <c r="AB62" s="151"/>
      <c r="AC62" s="123">
        <f>IF(AC61="",IF(AF11=$D62,$E16,""),AC61+1)</f>
        <v>47</v>
      </c>
      <c r="AD62" s="107" t="str">
        <f t="shared" si="5"/>
        <v>Week 47</v>
      </c>
      <c r="AE62" s="15"/>
      <c r="AF62" s="62" t="str">
        <f t="shared" si="22"/>
        <v>Week 43</v>
      </c>
      <c r="AG62" s="156">
        <f t="shared" si="25"/>
        <v>0</v>
      </c>
      <c r="AH62" s="151"/>
      <c r="AI62" s="1"/>
      <c r="AJ62" s="1"/>
    </row>
    <row r="63" spans="1:36" x14ac:dyDescent="0.25">
      <c r="A63" s="1"/>
      <c r="B63" s="1"/>
      <c r="C63" s="59">
        <f t="shared" si="27"/>
        <v>0</v>
      </c>
      <c r="D63" s="60" t="str">
        <f t="shared" si="6"/>
        <v/>
      </c>
      <c r="E63" s="50">
        <v>48</v>
      </c>
      <c r="F63" s="61" t="str">
        <f t="shared" si="1"/>
        <v>Week 48</v>
      </c>
      <c r="G63" s="15"/>
      <c r="H63" s="62" t="str">
        <f t="shared" si="16"/>
        <v>Week 40</v>
      </c>
      <c r="I63" s="156">
        <f t="shared" si="26"/>
        <v>0</v>
      </c>
      <c r="J63" s="151"/>
      <c r="K63" s="108">
        <f>IF(K62="",IF(N11=$D63,$E16,""),K62+1)</f>
        <v>48</v>
      </c>
      <c r="L63" s="107" t="str">
        <f t="shared" si="2"/>
        <v>Week 48</v>
      </c>
      <c r="M63" s="15"/>
      <c r="N63" s="62" t="str">
        <f t="shared" si="17"/>
        <v>Week 40</v>
      </c>
      <c r="O63" s="156">
        <f t="shared" si="23"/>
        <v>0</v>
      </c>
      <c r="P63" s="151"/>
      <c r="Q63" s="105">
        <f>IF(Q62="",IF(T11=$D63,$E16,""),Q62+1)</f>
        <v>48</v>
      </c>
      <c r="R63" s="107" t="str">
        <f t="shared" si="3"/>
        <v>Week 48</v>
      </c>
      <c r="S63" s="15"/>
      <c r="T63" s="62" t="str">
        <f t="shared" si="18"/>
        <v>Week 40</v>
      </c>
      <c r="U63" s="156">
        <f t="shared" si="24"/>
        <v>0</v>
      </c>
      <c r="V63" s="151"/>
      <c r="W63" s="105">
        <f>IF(W62="",IF(Z11=$D63,$E16,""),W62+1)</f>
        <v>48</v>
      </c>
      <c r="X63" s="58" t="str">
        <f t="shared" si="4"/>
        <v>Week 48</v>
      </c>
      <c r="Y63" s="15"/>
      <c r="Z63" s="62" t="str">
        <f t="shared" si="20"/>
        <v>Week 40</v>
      </c>
      <c r="AA63" s="156">
        <f t="shared" si="21"/>
        <v>0</v>
      </c>
      <c r="AB63" s="151"/>
      <c r="AC63" s="123">
        <f>IF(AC62="",IF(AF11=$D63,$E16,""),AC62+1)</f>
        <v>48</v>
      </c>
      <c r="AD63" s="107" t="str">
        <f t="shared" si="5"/>
        <v>Week 48</v>
      </c>
      <c r="AE63" s="15"/>
      <c r="AF63" s="62" t="str">
        <f t="shared" si="22"/>
        <v>Week 44</v>
      </c>
      <c r="AG63" s="156">
        <f t="shared" si="25"/>
        <v>0</v>
      </c>
      <c r="AH63" s="151"/>
      <c r="AI63" s="1"/>
      <c r="AJ63" s="1"/>
    </row>
    <row r="64" spans="1:36" x14ac:dyDescent="0.25">
      <c r="A64" s="1"/>
      <c r="B64" s="1"/>
      <c r="C64" s="59">
        <f t="shared" si="27"/>
        <v>0</v>
      </c>
      <c r="D64" s="60" t="str">
        <f t="shared" si="6"/>
        <v/>
      </c>
      <c r="E64" s="50">
        <v>49</v>
      </c>
      <c r="F64" s="61" t="str">
        <f t="shared" si="1"/>
        <v>Week 49</v>
      </c>
      <c r="G64" s="15"/>
      <c r="H64" s="62" t="str">
        <f t="shared" si="16"/>
        <v>Week 41</v>
      </c>
      <c r="I64" s="156">
        <f t="shared" si="26"/>
        <v>0</v>
      </c>
      <c r="J64" s="151"/>
      <c r="K64" s="108">
        <f>IF(K63="",IF(N11=$D64,$E16,""),K63+1)</f>
        <v>49</v>
      </c>
      <c r="L64" s="107" t="str">
        <f t="shared" si="2"/>
        <v>Week 49</v>
      </c>
      <c r="M64" s="15"/>
      <c r="N64" s="62" t="str">
        <f t="shared" si="17"/>
        <v>Week 41</v>
      </c>
      <c r="O64" s="156">
        <f t="shared" si="23"/>
        <v>0</v>
      </c>
      <c r="P64" s="151"/>
      <c r="Q64" s="105">
        <f>IF(Q63="",IF(T11=$D64,$E16,""),Q63+1)</f>
        <v>49</v>
      </c>
      <c r="R64" s="107" t="str">
        <f t="shared" si="3"/>
        <v>Week 49</v>
      </c>
      <c r="S64" s="15"/>
      <c r="T64" s="62" t="str">
        <f t="shared" si="18"/>
        <v>Week 41</v>
      </c>
      <c r="U64" s="156">
        <f t="shared" si="24"/>
        <v>0</v>
      </c>
      <c r="V64" s="151"/>
      <c r="W64" s="105">
        <f>IF(W63="",IF(Z11=$D64,$E16,""),W63+1)</f>
        <v>49</v>
      </c>
      <c r="X64" s="58" t="str">
        <f t="shared" si="4"/>
        <v>Week 49</v>
      </c>
      <c r="Y64" s="15"/>
      <c r="Z64" s="62" t="str">
        <f t="shared" si="20"/>
        <v>Week 41</v>
      </c>
      <c r="AA64" s="156">
        <f t="shared" si="21"/>
        <v>0</v>
      </c>
      <c r="AB64" s="151"/>
      <c r="AC64" s="123">
        <f>IF(AC63="",IF(AF11=$D64,$E16,""),AC63+1)</f>
        <v>49</v>
      </c>
      <c r="AD64" s="107" t="str">
        <f t="shared" si="5"/>
        <v>Week 49</v>
      </c>
      <c r="AE64" s="15"/>
      <c r="AF64" s="62" t="str">
        <f t="shared" si="22"/>
        <v>Week 45</v>
      </c>
      <c r="AG64" s="156">
        <f t="shared" si="25"/>
        <v>0</v>
      </c>
      <c r="AH64" s="151"/>
      <c r="AI64" s="1"/>
      <c r="AJ64" s="1"/>
    </row>
    <row r="65" spans="1:36" x14ac:dyDescent="0.25">
      <c r="A65" s="1"/>
      <c r="B65" s="1"/>
      <c r="C65" s="59">
        <f t="shared" si="27"/>
        <v>0</v>
      </c>
      <c r="D65" s="60" t="str">
        <f t="shared" si="6"/>
        <v/>
      </c>
      <c r="E65" s="50">
        <v>50</v>
      </c>
      <c r="F65" s="61" t="str">
        <f t="shared" si="1"/>
        <v>Week 50</v>
      </c>
      <c r="G65" s="15"/>
      <c r="H65" s="62" t="str">
        <f t="shared" si="16"/>
        <v>Week 42</v>
      </c>
      <c r="I65" s="156">
        <f t="shared" si="26"/>
        <v>0</v>
      </c>
      <c r="J65" s="151"/>
      <c r="K65" s="108">
        <f>IF(K64="",IF(N11=$D65,$E16,""),K64+1)</f>
        <v>50</v>
      </c>
      <c r="L65" s="107" t="str">
        <f t="shared" si="2"/>
        <v>Week 50</v>
      </c>
      <c r="M65" s="15"/>
      <c r="N65" s="62" t="str">
        <f t="shared" si="17"/>
        <v>Week 42</v>
      </c>
      <c r="O65" s="156">
        <f t="shared" si="23"/>
        <v>0</v>
      </c>
      <c r="P65" s="151"/>
      <c r="Q65" s="105">
        <f>IF(Q64="",IF(T11=$D65,$E16,""),Q64+1)</f>
        <v>50</v>
      </c>
      <c r="R65" s="107" t="str">
        <f t="shared" si="3"/>
        <v>Week 50</v>
      </c>
      <c r="S65" s="15"/>
      <c r="T65" s="62" t="str">
        <f t="shared" si="18"/>
        <v>Week 42</v>
      </c>
      <c r="U65" s="156">
        <f t="shared" si="24"/>
        <v>0</v>
      </c>
      <c r="V65" s="151"/>
      <c r="W65" s="105">
        <f>IF(W64="",IF(Z11=$D65,$E16,""),W64+1)</f>
        <v>50</v>
      </c>
      <c r="X65" s="58" t="str">
        <f t="shared" si="4"/>
        <v>Week 50</v>
      </c>
      <c r="Y65" s="15"/>
      <c r="Z65" s="62" t="str">
        <f t="shared" si="20"/>
        <v>Week 42</v>
      </c>
      <c r="AA65" s="156">
        <f t="shared" si="21"/>
        <v>0</v>
      </c>
      <c r="AB65" s="151"/>
      <c r="AC65" s="123">
        <f>IF(AC64="",IF(AF11=$D65,$E16,""),AC64+1)</f>
        <v>50</v>
      </c>
      <c r="AD65" s="107" t="str">
        <f t="shared" si="5"/>
        <v>Week 50</v>
      </c>
      <c r="AE65" s="15"/>
      <c r="AF65" s="62" t="str">
        <f t="shared" si="22"/>
        <v>Week 46</v>
      </c>
      <c r="AG65" s="156">
        <f t="shared" si="25"/>
        <v>0</v>
      </c>
      <c r="AH65" s="151"/>
      <c r="AI65" s="1"/>
      <c r="AJ65" s="1"/>
    </row>
    <row r="66" spans="1:36" x14ac:dyDescent="0.25">
      <c r="A66" s="1"/>
      <c r="B66" s="1"/>
      <c r="C66" s="59">
        <f t="shared" si="27"/>
        <v>0</v>
      </c>
      <c r="D66" s="60" t="str">
        <f t="shared" si="6"/>
        <v/>
      </c>
      <c r="E66" s="50">
        <v>51</v>
      </c>
      <c r="F66" s="61" t="str">
        <f t="shared" si="1"/>
        <v>Week 51</v>
      </c>
      <c r="G66" s="15"/>
      <c r="H66" s="62" t="str">
        <f t="shared" si="16"/>
        <v>Week 43</v>
      </c>
      <c r="I66" s="156">
        <f t="shared" si="26"/>
        <v>0</v>
      </c>
      <c r="J66" s="151"/>
      <c r="K66" s="108">
        <f>IF(K65="",IF(N11=$D66,$E16,""),K65+1)</f>
        <v>51</v>
      </c>
      <c r="L66" s="107" t="str">
        <f t="shared" si="2"/>
        <v>Week 51</v>
      </c>
      <c r="M66" s="15"/>
      <c r="N66" s="62" t="str">
        <f t="shared" si="17"/>
        <v>Week 43</v>
      </c>
      <c r="O66" s="156">
        <f t="shared" si="23"/>
        <v>0</v>
      </c>
      <c r="P66" s="151"/>
      <c r="Q66" s="105">
        <f>IF(Q65="",IF(T11=$D66,$E16,""),Q65+1)</f>
        <v>51</v>
      </c>
      <c r="R66" s="107" t="str">
        <f t="shared" si="3"/>
        <v>Week 51</v>
      </c>
      <c r="S66" s="15"/>
      <c r="T66" s="62" t="str">
        <f t="shared" si="18"/>
        <v>Week 43</v>
      </c>
      <c r="U66" s="156">
        <f t="shared" si="24"/>
        <v>0</v>
      </c>
      <c r="V66" s="151"/>
      <c r="W66" s="105">
        <f>IF(W65="",IF(Z11=$D66,$E16,""),W65+1)</f>
        <v>51</v>
      </c>
      <c r="X66" s="58" t="str">
        <f t="shared" si="4"/>
        <v>Week 51</v>
      </c>
      <c r="Y66" s="15"/>
      <c r="Z66" s="62" t="str">
        <f t="shared" si="20"/>
        <v>Week 43</v>
      </c>
      <c r="AA66" s="156">
        <f t="shared" si="21"/>
        <v>0</v>
      </c>
      <c r="AB66" s="151"/>
      <c r="AC66" s="123">
        <f>IF(AC65="",IF(AF11=$D66,$E16,""),AC65+1)</f>
        <v>51</v>
      </c>
      <c r="AD66" s="107" t="str">
        <f t="shared" si="5"/>
        <v>Week 51</v>
      </c>
      <c r="AE66" s="15"/>
      <c r="AF66" s="62" t="str">
        <f t="shared" si="22"/>
        <v>Week 47</v>
      </c>
      <c r="AG66" s="156">
        <f t="shared" si="25"/>
        <v>0</v>
      </c>
      <c r="AH66" s="151"/>
      <c r="AI66" s="1"/>
      <c r="AJ66" s="1"/>
    </row>
    <row r="67" spans="1:36" ht="15.75" thickBot="1" x14ac:dyDescent="0.3">
      <c r="A67" s="1"/>
      <c r="B67" s="1"/>
      <c r="C67" s="59">
        <f t="shared" si="27"/>
        <v>0</v>
      </c>
      <c r="D67" s="60" t="str">
        <f t="shared" si="6"/>
        <v/>
      </c>
      <c r="E67" s="50">
        <v>52</v>
      </c>
      <c r="F67" s="64" t="str">
        <f t="shared" si="1"/>
        <v>Week 52</v>
      </c>
      <c r="G67" s="16"/>
      <c r="H67" s="62" t="str">
        <f t="shared" si="16"/>
        <v>Week 44</v>
      </c>
      <c r="I67" s="156">
        <f t="shared" si="26"/>
        <v>0</v>
      </c>
      <c r="J67" s="151"/>
      <c r="K67" s="108">
        <f>IF(K66="",IF(N11=$D67,$E16,""),K66+1)</f>
        <v>52</v>
      </c>
      <c r="L67" s="109" t="str">
        <f t="shared" si="2"/>
        <v>Week 52</v>
      </c>
      <c r="M67" s="16"/>
      <c r="N67" s="62" t="str">
        <f t="shared" si="17"/>
        <v>Week 44</v>
      </c>
      <c r="O67" s="156">
        <f t="shared" si="23"/>
        <v>0</v>
      </c>
      <c r="P67" s="151"/>
      <c r="Q67" s="105">
        <f>IF(Q66="",IF(T11=$D67,$E16,""),Q66+1)</f>
        <v>52</v>
      </c>
      <c r="R67" s="109" t="str">
        <f t="shared" si="3"/>
        <v>Week 52</v>
      </c>
      <c r="S67" s="16"/>
      <c r="T67" s="62" t="str">
        <f t="shared" si="18"/>
        <v>Week 44</v>
      </c>
      <c r="U67" s="156">
        <f t="shared" si="24"/>
        <v>0</v>
      </c>
      <c r="V67" s="151"/>
      <c r="W67" s="105">
        <f>IF(W66="",IF(Z11=$D67,$E16,""),W66+1)</f>
        <v>52</v>
      </c>
      <c r="X67" s="193" t="str">
        <f t="shared" si="4"/>
        <v>Week 52</v>
      </c>
      <c r="Y67" s="16"/>
      <c r="Z67" s="62" t="str">
        <f t="shared" si="20"/>
        <v>Week 44</v>
      </c>
      <c r="AA67" s="156">
        <f t="shared" si="21"/>
        <v>0</v>
      </c>
      <c r="AB67" s="151"/>
      <c r="AC67" s="123">
        <f>IF(AC66="",IF(AF11=$D67,$E16,""),AC66+1)</f>
        <v>52</v>
      </c>
      <c r="AD67" s="109" t="str">
        <f t="shared" si="5"/>
        <v>Week 52</v>
      </c>
      <c r="AE67" s="16"/>
      <c r="AF67" s="62" t="str">
        <f t="shared" si="22"/>
        <v>Week 48</v>
      </c>
      <c r="AG67" s="156">
        <f t="shared" si="25"/>
        <v>0</v>
      </c>
      <c r="AH67" s="151"/>
      <c r="AI67" s="1"/>
      <c r="AJ67" s="1"/>
    </row>
    <row r="68" spans="1:36" x14ac:dyDescent="0.25">
      <c r="A68" s="1"/>
      <c r="B68" s="1"/>
      <c r="C68" s="59">
        <f t="shared" si="27"/>
        <v>0</v>
      </c>
      <c r="D68" s="60" t="str">
        <f t="shared" si="6"/>
        <v/>
      </c>
      <c r="E68" s="50">
        <v>53</v>
      </c>
      <c r="F68" s="1"/>
      <c r="G68" s="91"/>
      <c r="H68" s="62" t="str">
        <f t="shared" si="16"/>
        <v>Week 45</v>
      </c>
      <c r="I68" s="156">
        <f t="shared" si="26"/>
        <v>0</v>
      </c>
      <c r="J68" s="151"/>
      <c r="K68" s="66"/>
      <c r="L68" s="1"/>
      <c r="M68" s="103"/>
      <c r="N68" s="65" t="str">
        <f t="shared" si="17"/>
        <v>Week 45</v>
      </c>
      <c r="O68" s="156">
        <f t="shared" si="23"/>
        <v>0</v>
      </c>
      <c r="P68" s="151"/>
      <c r="Q68" s="66"/>
      <c r="R68" s="1"/>
      <c r="S68" s="91"/>
      <c r="T68" s="62" t="str">
        <f t="shared" si="18"/>
        <v>Week 45</v>
      </c>
      <c r="U68" s="156">
        <f t="shared" si="24"/>
        <v>0</v>
      </c>
      <c r="V68" s="151"/>
      <c r="W68" s="66"/>
      <c r="X68" s="169"/>
      <c r="Y68" s="91"/>
      <c r="Z68" s="65" t="str">
        <f t="shared" si="20"/>
        <v>Week 45</v>
      </c>
      <c r="AA68" s="156">
        <f t="shared" si="21"/>
        <v>0</v>
      </c>
      <c r="AB68" s="151"/>
      <c r="AC68" s="66"/>
      <c r="AD68" s="1"/>
      <c r="AE68" s="91"/>
      <c r="AF68" s="62" t="str">
        <f t="shared" si="22"/>
        <v>Week 49</v>
      </c>
      <c r="AG68" s="156">
        <f t="shared" si="25"/>
        <v>0</v>
      </c>
      <c r="AH68" s="151"/>
      <c r="AI68" s="1"/>
      <c r="AJ68" s="1"/>
    </row>
    <row r="69" spans="1:36" x14ac:dyDescent="0.25">
      <c r="A69" s="1"/>
      <c r="B69" s="1"/>
      <c r="C69" s="59">
        <f t="shared" si="27"/>
        <v>0</v>
      </c>
      <c r="D69" s="60" t="str">
        <f t="shared" si="6"/>
        <v/>
      </c>
      <c r="E69" s="50">
        <v>54</v>
      </c>
      <c r="F69" s="1"/>
      <c r="G69" s="92"/>
      <c r="H69" s="62" t="str">
        <f t="shared" si="16"/>
        <v>Week 46</v>
      </c>
      <c r="I69" s="156">
        <f t="shared" si="26"/>
        <v>0</v>
      </c>
      <c r="J69" s="151"/>
      <c r="K69" s="66"/>
      <c r="L69" s="1"/>
      <c r="M69" s="169"/>
      <c r="N69" s="65" t="str">
        <f t="shared" si="17"/>
        <v>Week 46</v>
      </c>
      <c r="O69" s="156">
        <f t="shared" si="23"/>
        <v>0</v>
      </c>
      <c r="P69" s="151"/>
      <c r="Q69" s="66"/>
      <c r="R69" s="1"/>
      <c r="S69" s="92"/>
      <c r="T69" s="62" t="str">
        <f t="shared" si="18"/>
        <v>Week 46</v>
      </c>
      <c r="U69" s="156">
        <f t="shared" si="24"/>
        <v>0</v>
      </c>
      <c r="V69" s="151"/>
      <c r="W69" s="66"/>
      <c r="X69" s="169"/>
      <c r="Y69" s="92"/>
      <c r="Z69" s="65" t="str">
        <f t="shared" si="20"/>
        <v>Week 46</v>
      </c>
      <c r="AA69" s="156">
        <f t="shared" si="21"/>
        <v>0</v>
      </c>
      <c r="AB69" s="151"/>
      <c r="AC69" s="66"/>
      <c r="AD69" s="1"/>
      <c r="AE69" s="92"/>
      <c r="AF69" s="62" t="str">
        <f t="shared" si="22"/>
        <v>Week 50</v>
      </c>
      <c r="AG69" s="156">
        <f t="shared" si="25"/>
        <v>0</v>
      </c>
      <c r="AH69" s="151"/>
      <c r="AI69" s="1"/>
      <c r="AJ69" s="1"/>
    </row>
    <row r="70" spans="1:36" x14ac:dyDescent="0.25">
      <c r="A70" s="1"/>
      <c r="B70" s="1"/>
      <c r="C70" s="59">
        <f t="shared" si="27"/>
        <v>0</v>
      </c>
      <c r="D70" s="60" t="str">
        <f t="shared" si="6"/>
        <v/>
      </c>
      <c r="E70" s="50">
        <v>55</v>
      </c>
      <c r="F70" s="1"/>
      <c r="G70" s="92"/>
      <c r="H70" s="62" t="str">
        <f t="shared" si="16"/>
        <v>Week 47</v>
      </c>
      <c r="I70" s="156">
        <f t="shared" si="26"/>
        <v>0</v>
      </c>
      <c r="J70" s="151"/>
      <c r="K70" s="66"/>
      <c r="L70" s="1"/>
      <c r="M70" s="169"/>
      <c r="N70" s="65" t="str">
        <f t="shared" si="17"/>
        <v>Week 47</v>
      </c>
      <c r="O70" s="156">
        <f t="shared" si="23"/>
        <v>0</v>
      </c>
      <c r="P70" s="151"/>
      <c r="Q70" s="66"/>
      <c r="R70" s="1"/>
      <c r="S70" s="92"/>
      <c r="T70" s="62" t="str">
        <f t="shared" si="18"/>
        <v>Week 47</v>
      </c>
      <c r="U70" s="156">
        <f t="shared" si="24"/>
        <v>0</v>
      </c>
      <c r="V70" s="151"/>
      <c r="W70" s="66"/>
      <c r="X70" s="169"/>
      <c r="Y70" s="92"/>
      <c r="Z70" s="65" t="str">
        <f t="shared" si="20"/>
        <v>Week 47</v>
      </c>
      <c r="AA70" s="156">
        <f t="shared" si="21"/>
        <v>0</v>
      </c>
      <c r="AB70" s="151"/>
      <c r="AC70" s="66"/>
      <c r="AD70" s="1"/>
      <c r="AE70" s="92"/>
      <c r="AF70" s="62" t="str">
        <f t="shared" si="22"/>
        <v>Week 51</v>
      </c>
      <c r="AG70" s="156">
        <f t="shared" si="25"/>
        <v>0</v>
      </c>
      <c r="AH70" s="151"/>
      <c r="AI70" s="1"/>
      <c r="AJ70" s="1"/>
    </row>
    <row r="71" spans="1:36" x14ac:dyDescent="0.25">
      <c r="A71" s="1"/>
      <c r="B71" s="1"/>
      <c r="C71" s="59">
        <f t="shared" si="27"/>
        <v>0</v>
      </c>
      <c r="D71" s="60" t="str">
        <f t="shared" si="6"/>
        <v/>
      </c>
      <c r="E71" s="50">
        <v>56</v>
      </c>
      <c r="F71" s="1"/>
      <c r="G71" s="92"/>
      <c r="H71" s="62" t="str">
        <f t="shared" si="16"/>
        <v>Week 48</v>
      </c>
      <c r="I71" s="156">
        <f t="shared" si="26"/>
        <v>0</v>
      </c>
      <c r="J71" s="151"/>
      <c r="K71" s="66"/>
      <c r="L71" s="1"/>
      <c r="M71" s="169"/>
      <c r="N71" s="65" t="str">
        <f t="shared" si="17"/>
        <v>Week 48</v>
      </c>
      <c r="O71" s="156">
        <f t="shared" si="23"/>
        <v>0</v>
      </c>
      <c r="P71" s="151"/>
      <c r="Q71" s="66"/>
      <c r="R71" s="1"/>
      <c r="S71" s="92"/>
      <c r="T71" s="62" t="str">
        <f t="shared" si="18"/>
        <v>Week 48</v>
      </c>
      <c r="U71" s="156">
        <f t="shared" si="24"/>
        <v>0</v>
      </c>
      <c r="V71" s="151"/>
      <c r="W71" s="66"/>
      <c r="X71" s="169"/>
      <c r="Y71" s="92"/>
      <c r="Z71" s="65" t="str">
        <f t="shared" si="20"/>
        <v>Week 48</v>
      </c>
      <c r="AA71" s="156">
        <f t="shared" si="21"/>
        <v>0</v>
      </c>
      <c r="AB71" s="151"/>
      <c r="AC71" s="66"/>
      <c r="AD71" s="1"/>
      <c r="AE71" s="92"/>
      <c r="AF71" s="62" t="str">
        <f t="shared" si="22"/>
        <v>Week 52</v>
      </c>
      <c r="AG71" s="156">
        <f t="shared" si="25"/>
        <v>0</v>
      </c>
      <c r="AH71" s="151"/>
      <c r="AI71" s="1"/>
      <c r="AJ71" s="1"/>
    </row>
    <row r="72" spans="1:36" x14ac:dyDescent="0.25">
      <c r="A72" s="1"/>
      <c r="B72" s="1"/>
      <c r="C72" s="59">
        <f t="shared" si="27"/>
        <v>0</v>
      </c>
      <c r="D72" s="60" t="str">
        <f t="shared" si="6"/>
        <v/>
      </c>
      <c r="E72" s="50">
        <v>57</v>
      </c>
      <c r="F72" s="1"/>
      <c r="G72" s="92"/>
      <c r="H72" s="62" t="str">
        <f t="shared" si="16"/>
        <v>Week 49</v>
      </c>
      <c r="I72" s="156">
        <f>IF($N$10="8 weeks",G64,"")</f>
        <v>0</v>
      </c>
      <c r="J72" s="151"/>
      <c r="K72" s="66"/>
      <c r="L72" s="1"/>
      <c r="M72" s="169"/>
      <c r="N72" s="65" t="str">
        <f t="shared" si="17"/>
        <v>Week 49</v>
      </c>
      <c r="O72" s="156">
        <f>IF($N$10="8 weeks",M64,"")</f>
        <v>0</v>
      </c>
      <c r="P72" s="151"/>
      <c r="Q72" s="66"/>
      <c r="R72" s="1"/>
      <c r="S72" s="92"/>
      <c r="T72" s="62" t="str">
        <f t="shared" si="18"/>
        <v>Week 49</v>
      </c>
      <c r="U72" s="156">
        <f>IF($T$10="8 weeks",S64,"")</f>
        <v>0</v>
      </c>
      <c r="V72" s="151"/>
      <c r="W72" s="66"/>
      <c r="X72" s="169"/>
      <c r="Y72" s="92"/>
      <c r="Z72" s="65" t="str">
        <f t="shared" si="20"/>
        <v>Week 49</v>
      </c>
      <c r="AA72" s="156">
        <f>IF($Z$10="8 weeks",Y64,"")</f>
        <v>0</v>
      </c>
      <c r="AB72" s="151"/>
      <c r="AC72" s="66"/>
      <c r="AD72" s="1"/>
      <c r="AE72" s="92"/>
      <c r="AF72" s="65">
        <f t="shared" si="22"/>
        <v>0</v>
      </c>
      <c r="AG72" s="156" t="str">
        <f>IF($AF$10="8 weeks",AE64,"")</f>
        <v/>
      </c>
      <c r="AH72" s="151"/>
      <c r="AI72" s="1"/>
      <c r="AJ72" s="1"/>
    </row>
    <row r="73" spans="1:36" x14ac:dyDescent="0.25">
      <c r="A73" s="1"/>
      <c r="B73" s="1"/>
      <c r="C73" s="59">
        <f t="shared" si="27"/>
        <v>0</v>
      </c>
      <c r="D73" s="60" t="str">
        <f t="shared" si="6"/>
        <v/>
      </c>
      <c r="E73" s="50">
        <v>58</v>
      </c>
      <c r="F73" s="1"/>
      <c r="G73" s="92"/>
      <c r="H73" s="65" t="str">
        <f>IF($H$10="4 weeks (accelerated)",F69,IF($H$10="8 weeks",F65,""))</f>
        <v>Week 50</v>
      </c>
      <c r="I73" s="156">
        <f>IF($H$10="8 weeks",G65,"")</f>
        <v>0</v>
      </c>
      <c r="J73" s="174"/>
      <c r="K73" s="66"/>
      <c r="L73" s="1"/>
      <c r="M73" s="169"/>
      <c r="N73" s="65" t="str">
        <f>IF($N$10="4 weeks (accelerated)",L69,IF($N$10="8 weeks",L65,""))</f>
        <v>Week 50</v>
      </c>
      <c r="O73" s="156">
        <f>IF($N$10="8 weeks",M65,"")</f>
        <v>0</v>
      </c>
      <c r="P73" s="174"/>
      <c r="Q73" s="66"/>
      <c r="R73" s="1"/>
      <c r="S73" s="92"/>
      <c r="T73" s="62" t="str">
        <f t="shared" si="18"/>
        <v>Week 50</v>
      </c>
      <c r="U73" s="156">
        <f t="shared" ref="U73:U75" si="28">IF($T$10="8 weeks",S65,"")</f>
        <v>0</v>
      </c>
      <c r="V73" s="174"/>
      <c r="W73" s="66"/>
      <c r="X73" s="169"/>
      <c r="Y73" s="92"/>
      <c r="Z73" s="182" t="str">
        <f t="shared" si="20"/>
        <v>Week 50</v>
      </c>
      <c r="AA73" s="156">
        <f t="shared" ref="AA73:AA75" si="29">IF($Z$10="8 weeks",Y65,"")</f>
        <v>0</v>
      </c>
      <c r="AB73" s="151"/>
      <c r="AC73" s="66"/>
      <c r="AD73" s="1"/>
      <c r="AE73" s="92"/>
      <c r="AF73" s="182">
        <f t="shared" si="22"/>
        <v>0</v>
      </c>
      <c r="AG73" s="156" t="str">
        <f t="shared" ref="AG73:AG80" si="30">IF($AF$10="8 weeks",AE65,"")</f>
        <v/>
      </c>
      <c r="AH73" s="151"/>
      <c r="AI73" s="1"/>
      <c r="AJ73" s="1"/>
    </row>
    <row r="74" spans="1:36" x14ac:dyDescent="0.25">
      <c r="A74" s="1"/>
      <c r="B74" s="1"/>
      <c r="C74" s="59">
        <f t="shared" si="27"/>
        <v>0</v>
      </c>
      <c r="D74" s="60" t="str">
        <f t="shared" si="6"/>
        <v/>
      </c>
      <c r="E74" s="50">
        <v>59</v>
      </c>
      <c r="F74" s="1"/>
      <c r="G74" s="92"/>
      <c r="H74" s="65" t="str">
        <f t="shared" si="16"/>
        <v>Week 51</v>
      </c>
      <c r="I74" s="156">
        <f>IF($H$10="8 weeks",G66,"")</f>
        <v>0</v>
      </c>
      <c r="J74" s="174"/>
      <c r="K74" s="66"/>
      <c r="L74" s="1"/>
      <c r="M74" s="97"/>
      <c r="N74" s="65" t="str">
        <f t="shared" ref="N74:N78" si="31">IF($N$10="4 weeks (accelerated)",L70,IF($N$10="8 weeks",L66,""))</f>
        <v>Week 51</v>
      </c>
      <c r="O74" s="156">
        <f t="shared" ref="O74:O78" si="32">IF($N$10="8 weeks",M66,"")</f>
        <v>0</v>
      </c>
      <c r="P74" s="174"/>
      <c r="Q74" s="66"/>
      <c r="R74" s="1"/>
      <c r="S74" s="92"/>
      <c r="T74" s="62" t="str">
        <f t="shared" si="18"/>
        <v>Week 51</v>
      </c>
      <c r="U74" s="156">
        <f t="shared" si="28"/>
        <v>0</v>
      </c>
      <c r="V74" s="174"/>
      <c r="W74" s="66"/>
      <c r="X74" s="1"/>
      <c r="Y74" s="92"/>
      <c r="Z74" s="182" t="str">
        <f t="shared" ref="Z74:Z80" si="33">IF($Z$10="4 weeks (accelerated)",X70,IF($Z$10="8 weeks",X66,""))</f>
        <v>Week 51</v>
      </c>
      <c r="AA74" s="156">
        <f t="shared" si="29"/>
        <v>0</v>
      </c>
      <c r="AB74" s="151"/>
      <c r="AC74" s="66"/>
      <c r="AD74" s="1"/>
      <c r="AE74" s="92"/>
      <c r="AF74" s="182">
        <f t="shared" si="22"/>
        <v>0</v>
      </c>
      <c r="AG74" s="156" t="str">
        <f t="shared" si="30"/>
        <v/>
      </c>
      <c r="AH74" s="151"/>
      <c r="AI74" s="1"/>
      <c r="AJ74" s="1"/>
    </row>
    <row r="75" spans="1:36" ht="15.75" thickBot="1" x14ac:dyDescent="0.3">
      <c r="A75" s="1"/>
      <c r="B75" s="1"/>
      <c r="C75" s="68">
        <f t="shared" si="27"/>
        <v>0</v>
      </c>
      <c r="D75" s="69" t="str">
        <f t="shared" si="6"/>
        <v/>
      </c>
      <c r="E75" s="50">
        <v>60</v>
      </c>
      <c r="F75" s="1"/>
      <c r="G75" s="92"/>
      <c r="H75" s="70" t="str">
        <f t="shared" si="16"/>
        <v>Week 52</v>
      </c>
      <c r="I75" s="157">
        <f>IF($H$10="8 weeks",G67,"")</f>
        <v>0</v>
      </c>
      <c r="J75" s="181"/>
      <c r="K75" s="66"/>
      <c r="L75" s="1"/>
      <c r="M75" s="97"/>
      <c r="N75" s="70" t="str">
        <f t="shared" si="31"/>
        <v>Week 52</v>
      </c>
      <c r="O75" s="157">
        <f t="shared" si="32"/>
        <v>0</v>
      </c>
      <c r="P75" s="181"/>
      <c r="Q75" s="66"/>
      <c r="R75" s="1"/>
      <c r="S75" s="92"/>
      <c r="T75" s="70" t="str">
        <f t="shared" si="18"/>
        <v>Week 52</v>
      </c>
      <c r="U75" s="157">
        <f t="shared" si="28"/>
        <v>0</v>
      </c>
      <c r="V75" s="181"/>
      <c r="W75" s="66"/>
      <c r="X75" s="1"/>
      <c r="Y75" s="92"/>
      <c r="Z75" s="183" t="str">
        <f t="shared" si="33"/>
        <v>Week 52</v>
      </c>
      <c r="AA75" s="157">
        <f t="shared" si="29"/>
        <v>0</v>
      </c>
      <c r="AB75" s="170"/>
      <c r="AC75" s="66"/>
      <c r="AD75" s="1"/>
      <c r="AE75" s="92"/>
      <c r="AF75" s="183">
        <f t="shared" si="22"/>
        <v>0</v>
      </c>
      <c r="AG75" s="157" t="str">
        <f t="shared" si="30"/>
        <v/>
      </c>
      <c r="AH75" s="170"/>
      <c r="AI75" s="1"/>
      <c r="AJ75" s="1"/>
    </row>
    <row r="76" spans="1:36" hidden="1" x14ac:dyDescent="0.25">
      <c r="A76" s="1"/>
      <c r="B76" s="1"/>
      <c r="C76" s="184">
        <f t="shared" si="27"/>
        <v>0</v>
      </c>
      <c r="D76" s="185" t="str">
        <f t="shared" si="6"/>
        <v/>
      </c>
      <c r="E76" s="50">
        <v>61</v>
      </c>
      <c r="F76" s="1"/>
      <c r="G76" s="92"/>
      <c r="H76" s="186">
        <f t="shared" si="16"/>
        <v>0</v>
      </c>
      <c r="I76" s="187">
        <f t="shared" ref="I76:I78" si="34">IF($N$10="8 weeks",G68,"")</f>
        <v>0</v>
      </c>
      <c r="J76" s="188"/>
      <c r="K76" s="66"/>
      <c r="L76" s="1"/>
      <c r="M76" s="97"/>
      <c r="N76" s="186">
        <f t="shared" si="31"/>
        <v>0</v>
      </c>
      <c r="O76" s="187">
        <f t="shared" si="32"/>
        <v>0</v>
      </c>
      <c r="P76" s="188"/>
      <c r="Q76" s="66"/>
      <c r="R76" s="1"/>
      <c r="S76" s="92"/>
      <c r="T76" s="186">
        <f t="shared" ref="T76:T78" si="35">IF($N$10="4 weeks (accelerated)",R72,IF($N$10="8 weeks",R68,""))</f>
        <v>0</v>
      </c>
      <c r="U76" s="187">
        <f t="shared" ref="U76:U78" si="36">IF($N$10="8 weeks",S68,"")</f>
        <v>0</v>
      </c>
      <c r="V76" s="188"/>
      <c r="W76" s="66"/>
      <c r="X76" s="1"/>
      <c r="Y76" s="92"/>
      <c r="Z76" s="189">
        <f t="shared" si="33"/>
        <v>0</v>
      </c>
      <c r="AA76" s="187"/>
      <c r="AB76" s="190"/>
      <c r="AC76" s="66"/>
      <c r="AD76" s="1"/>
      <c r="AE76" s="92"/>
      <c r="AF76" s="189">
        <f t="shared" si="22"/>
        <v>0</v>
      </c>
      <c r="AG76" s="187" t="str">
        <f t="shared" si="30"/>
        <v/>
      </c>
      <c r="AH76" s="190"/>
      <c r="AI76" s="1"/>
      <c r="AJ76" s="1"/>
    </row>
    <row r="77" spans="1:36" hidden="1" x14ac:dyDescent="0.25">
      <c r="A77" s="1"/>
      <c r="B77" s="1"/>
      <c r="C77" s="59">
        <f t="shared" si="27"/>
        <v>0</v>
      </c>
      <c r="D77" s="60" t="str">
        <f t="shared" si="6"/>
        <v/>
      </c>
      <c r="E77" s="50">
        <v>62</v>
      </c>
      <c r="F77" s="67"/>
      <c r="G77" s="92"/>
      <c r="H77" s="65">
        <f t="shared" si="16"/>
        <v>0</v>
      </c>
      <c r="I77" s="156">
        <f t="shared" si="34"/>
        <v>0</v>
      </c>
      <c r="J77" s="174"/>
      <c r="K77" s="66"/>
      <c r="L77" s="1"/>
      <c r="M77" s="97"/>
      <c r="N77" s="65">
        <f t="shared" si="31"/>
        <v>0</v>
      </c>
      <c r="O77" s="156">
        <f t="shared" si="32"/>
        <v>0</v>
      </c>
      <c r="P77" s="174"/>
      <c r="Q77" s="66"/>
      <c r="R77" s="1"/>
      <c r="S77" s="92"/>
      <c r="T77" s="65">
        <f t="shared" si="35"/>
        <v>0</v>
      </c>
      <c r="U77" s="156">
        <f t="shared" si="36"/>
        <v>0</v>
      </c>
      <c r="V77" s="174"/>
      <c r="W77" s="66"/>
      <c r="X77" s="1"/>
      <c r="Y77" s="92"/>
      <c r="Z77" s="182">
        <f t="shared" si="33"/>
        <v>0</v>
      </c>
      <c r="AA77" s="156"/>
      <c r="AB77" s="151"/>
      <c r="AC77" s="66"/>
      <c r="AD77" s="1"/>
      <c r="AE77" s="92"/>
      <c r="AF77" s="182">
        <f t="shared" si="22"/>
        <v>0</v>
      </c>
      <c r="AG77" s="156" t="str">
        <f t="shared" si="30"/>
        <v/>
      </c>
      <c r="AH77" s="151"/>
      <c r="AI77" s="1"/>
      <c r="AJ77" s="1"/>
    </row>
    <row r="78" spans="1:36" ht="15.75" hidden="1" thickBot="1" x14ac:dyDescent="0.3">
      <c r="A78" s="1"/>
      <c r="B78" s="1"/>
      <c r="C78" s="59">
        <f t="shared" si="27"/>
        <v>0</v>
      </c>
      <c r="D78" s="60" t="str">
        <f t="shared" si="6"/>
        <v/>
      </c>
      <c r="E78" s="50">
        <v>63</v>
      </c>
      <c r="F78" s="1"/>
      <c r="G78" s="92"/>
      <c r="H78" s="65">
        <f t="shared" si="16"/>
        <v>0</v>
      </c>
      <c r="I78" s="156">
        <f t="shared" si="34"/>
        <v>0</v>
      </c>
      <c r="J78" s="174"/>
      <c r="K78" s="72"/>
      <c r="L78" s="1"/>
      <c r="M78" s="97"/>
      <c r="N78" s="65">
        <f t="shared" si="31"/>
        <v>0</v>
      </c>
      <c r="O78" s="156">
        <f t="shared" si="32"/>
        <v>0</v>
      </c>
      <c r="P78" s="174"/>
      <c r="Q78" s="72"/>
      <c r="R78" s="1"/>
      <c r="S78" s="92"/>
      <c r="T78" s="65">
        <f t="shared" si="35"/>
        <v>0</v>
      </c>
      <c r="U78" s="156">
        <f t="shared" si="36"/>
        <v>0</v>
      </c>
      <c r="V78" s="174"/>
      <c r="W78" s="72"/>
      <c r="X78" s="1"/>
      <c r="Y78" s="92"/>
      <c r="Z78" s="182">
        <f t="shared" si="33"/>
        <v>0</v>
      </c>
      <c r="AA78" s="156"/>
      <c r="AB78" s="151"/>
      <c r="AC78" s="72"/>
      <c r="AD78" s="1"/>
      <c r="AE78" s="92"/>
      <c r="AF78" s="182">
        <f t="shared" si="22"/>
        <v>0</v>
      </c>
      <c r="AG78" s="156" t="str">
        <f t="shared" si="30"/>
        <v/>
      </c>
      <c r="AH78" s="151"/>
      <c r="AI78" s="1"/>
      <c r="AJ78" s="1"/>
    </row>
    <row r="79" spans="1:36" hidden="1" x14ac:dyDescent="0.25">
      <c r="A79" s="1"/>
      <c r="B79" s="1"/>
      <c r="C79" s="59">
        <f t="shared" si="27"/>
        <v>0</v>
      </c>
      <c r="D79" s="60" t="str">
        <f t="shared" si="6"/>
        <v/>
      </c>
      <c r="E79" s="1"/>
      <c r="F79" s="1"/>
      <c r="G79" s="1"/>
      <c r="H79" s="65" t="str">
        <f>IF($H$10="8 weeks",F66,"")</f>
        <v>Week 51</v>
      </c>
      <c r="I79" s="156">
        <f>IF($N$10="8 weeks",G66,"")</f>
        <v>0</v>
      </c>
      <c r="J79" s="174"/>
      <c r="K79" s="74"/>
      <c r="L79" s="74"/>
      <c r="M79" s="1"/>
      <c r="N79" s="65" t="str">
        <f>IF($N$10="8 weeks",L66,"")</f>
        <v>Week 51</v>
      </c>
      <c r="O79" s="156">
        <f>IF($N$10="8 weeks",M66,"")</f>
        <v>0</v>
      </c>
      <c r="P79" s="174"/>
      <c r="Q79" s="1"/>
      <c r="R79" s="1"/>
      <c r="S79" s="1"/>
      <c r="T79" s="65" t="str">
        <f>IF($N$10="8 weeks",R66,"")</f>
        <v>Week 51</v>
      </c>
      <c r="U79" s="156">
        <f>IF($N$10="8 weeks",S66,"")</f>
        <v>0</v>
      </c>
      <c r="V79" s="174"/>
      <c r="W79" s="1"/>
      <c r="X79" s="1"/>
      <c r="Y79" s="1"/>
      <c r="Z79" s="182">
        <f t="shared" si="33"/>
        <v>0</v>
      </c>
      <c r="AA79" s="156"/>
      <c r="AB79" s="151"/>
      <c r="AC79" s="1"/>
      <c r="AD79" s="1"/>
      <c r="AE79" s="1"/>
      <c r="AF79" s="182">
        <f>IF($AF$10="4 weeks (accelerated)",AD75,IF($AF$10="8 weeks",AD66,""))</f>
        <v>0</v>
      </c>
      <c r="AG79" s="156" t="str">
        <f t="shared" si="30"/>
        <v/>
      </c>
      <c r="AH79" s="151"/>
      <c r="AI79" s="1"/>
      <c r="AJ79" s="1"/>
    </row>
    <row r="80" spans="1:36" ht="15.75" hidden="1" thickBot="1" x14ac:dyDescent="0.3">
      <c r="A80" s="1"/>
      <c r="B80" s="1"/>
      <c r="C80" s="59">
        <f t="shared" si="27"/>
        <v>0</v>
      </c>
      <c r="D80" s="69" t="str">
        <f t="shared" si="6"/>
        <v/>
      </c>
      <c r="E80" s="1"/>
      <c r="F80" s="1"/>
      <c r="G80" s="1"/>
      <c r="H80" s="70" t="str">
        <f>IF($H$10="8 weeks",F67,"")</f>
        <v>Week 52</v>
      </c>
      <c r="I80" s="157">
        <f>IF($N$10="8 weeks",G67,"")</f>
        <v>0</v>
      </c>
      <c r="J80" s="181"/>
      <c r="K80" s="74"/>
      <c r="L80" s="74"/>
      <c r="M80" s="1"/>
      <c r="N80" s="70" t="str">
        <f>IF($N$10="8 weeks",L67,"")</f>
        <v>Week 52</v>
      </c>
      <c r="O80" s="157">
        <f>IF($N$10="8 weeks",M67,"")</f>
        <v>0</v>
      </c>
      <c r="P80" s="181"/>
      <c r="Q80" s="1"/>
      <c r="R80" s="1"/>
      <c r="S80" s="1"/>
      <c r="T80" s="70" t="str">
        <f>IF($N$10="8 weeks",R67,"")</f>
        <v>Week 52</v>
      </c>
      <c r="U80" s="157">
        <f>IF($N$10="8 weeks",S67,"")</f>
        <v>0</v>
      </c>
      <c r="V80" s="181"/>
      <c r="W80" s="1"/>
      <c r="X80" s="1"/>
      <c r="Y80" s="1"/>
      <c r="Z80" s="183">
        <f t="shared" si="33"/>
        <v>0</v>
      </c>
      <c r="AA80" s="157"/>
      <c r="AB80" s="170"/>
      <c r="AC80" s="1"/>
      <c r="AD80" s="1"/>
      <c r="AE80" s="1"/>
      <c r="AF80" s="182">
        <f>IF($AF$10="4 weeks (accelerated)",AD76,IF($AF$10="8 weeks",AD67,""))</f>
        <v>0</v>
      </c>
      <c r="AG80" s="156" t="str">
        <f t="shared" si="30"/>
        <v/>
      </c>
      <c r="AH80" s="170"/>
      <c r="AI80" s="1"/>
      <c r="AJ80" s="1"/>
    </row>
    <row r="81" spans="1:36" x14ac:dyDescent="0.25">
      <c r="A81" s="1"/>
      <c r="B81" s="1"/>
      <c r="C81" s="1"/>
      <c r="D81" s="1"/>
      <c r="E81" s="1"/>
      <c r="F81" s="1"/>
      <c r="G81" s="1"/>
      <c r="H81" s="1"/>
      <c r="I81" s="1"/>
      <c r="J81" s="1"/>
      <c r="K81" s="74"/>
      <c r="L81" s="74"/>
      <c r="M81" s="1"/>
      <c r="N81" s="1"/>
      <c r="O81" s="1"/>
      <c r="P81" s="1"/>
      <c r="Q81" s="1"/>
      <c r="R81" s="1"/>
      <c r="S81" s="1"/>
      <c r="T81" s="1"/>
      <c r="U81" s="1"/>
      <c r="V81" s="1"/>
      <c r="W81" s="1"/>
      <c r="X81" s="1"/>
      <c r="Y81" s="1"/>
      <c r="Z81" s="1"/>
      <c r="AA81" s="1"/>
      <c r="AB81" s="169"/>
      <c r="AC81" s="1"/>
      <c r="AD81" s="1"/>
      <c r="AE81" s="1"/>
      <c r="AF81" s="1"/>
      <c r="AG81" s="1"/>
      <c r="AH81" s="1"/>
      <c r="AI81" s="1"/>
      <c r="AJ81" s="1"/>
    </row>
    <row r="82" spans="1:36" x14ac:dyDescent="0.25">
      <c r="A82" s="1"/>
      <c r="B82" s="1"/>
      <c r="C82" s="1"/>
      <c r="D82" s="1"/>
      <c r="E82" s="1"/>
      <c r="F82" s="1"/>
      <c r="G82" s="1"/>
      <c r="H82" s="1"/>
      <c r="I82" s="1"/>
      <c r="J82" s="1"/>
      <c r="K82" s="74"/>
      <c r="L82" s="74"/>
      <c r="M82" s="1"/>
      <c r="N82" s="1"/>
      <c r="O82" s="1"/>
      <c r="P82" s="1"/>
      <c r="Q82" s="1"/>
      <c r="R82" s="1"/>
      <c r="S82" s="1"/>
      <c r="T82" s="1"/>
      <c r="U82" s="1"/>
      <c r="V82" s="1"/>
      <c r="W82" s="1"/>
      <c r="X82" s="1"/>
      <c r="Y82" s="1"/>
      <c r="Z82" s="1"/>
      <c r="AA82" s="1"/>
      <c r="AB82" s="169"/>
      <c r="AC82" s="1"/>
      <c r="AD82" s="1"/>
      <c r="AE82" s="1"/>
      <c r="AF82" s="1"/>
      <c r="AG82" s="1"/>
      <c r="AH82" s="1"/>
      <c r="AI82" s="1"/>
      <c r="AJ82" s="1"/>
    </row>
  </sheetData>
  <sheetProtection algorithmName="SHA-512" hashValue="p/U76GaGlRXPLf8lh7kNimewpTqb4UEQuYeVYAiif5MQ67fNrPpCmGtfgWVUWwl0xJAtLJuyQ9zjHB1M3GEJqw==" saltValue="CkfvpXS8sczD/sMciDG+Jg==" spinCount="100000" sheet="1" objects="1" scenarios="1"/>
  <mergeCells count="50">
    <mergeCell ref="C1:H2"/>
    <mergeCell ref="F4:V4"/>
    <mergeCell ref="F5:J5"/>
    <mergeCell ref="L5:P5"/>
    <mergeCell ref="R5:V5"/>
    <mergeCell ref="AD5:AH5"/>
    <mergeCell ref="F6:J6"/>
    <mergeCell ref="L6:P6"/>
    <mergeCell ref="R6:V6"/>
    <mergeCell ref="X6:AB6"/>
    <mergeCell ref="AD6:AH6"/>
    <mergeCell ref="X5:AB5"/>
    <mergeCell ref="F8:G8"/>
    <mergeCell ref="L8:M8"/>
    <mergeCell ref="R8:S8"/>
    <mergeCell ref="X8:Y8"/>
    <mergeCell ref="AD8:AE8"/>
    <mergeCell ref="G7:H7"/>
    <mergeCell ref="M7:N7"/>
    <mergeCell ref="S7:T7"/>
    <mergeCell ref="Y7:Z7"/>
    <mergeCell ref="AE7:AF7"/>
    <mergeCell ref="X12:AB13"/>
    <mergeCell ref="AD12:AH13"/>
    <mergeCell ref="F9:G9"/>
    <mergeCell ref="L9:M9"/>
    <mergeCell ref="R9:S9"/>
    <mergeCell ref="X9:Y9"/>
    <mergeCell ref="AD9:AE9"/>
    <mergeCell ref="F10:G10"/>
    <mergeCell ref="L10:M10"/>
    <mergeCell ref="R10:S10"/>
    <mergeCell ref="X10:Y10"/>
    <mergeCell ref="AD10:AE10"/>
    <mergeCell ref="AD14:AH14"/>
    <mergeCell ref="C6:C12"/>
    <mergeCell ref="C14:C15"/>
    <mergeCell ref="D14:D15"/>
    <mergeCell ref="F14:J14"/>
    <mergeCell ref="L14:P14"/>
    <mergeCell ref="R14:V14"/>
    <mergeCell ref="X14:AB14"/>
    <mergeCell ref="F11:G11"/>
    <mergeCell ref="L11:M11"/>
    <mergeCell ref="R11:S11"/>
    <mergeCell ref="X11:Y11"/>
    <mergeCell ref="AD11:AE11"/>
    <mergeCell ref="F12:J13"/>
    <mergeCell ref="L12:P13"/>
    <mergeCell ref="R12:V13"/>
  </mergeCells>
  <dataValidations count="4">
    <dataValidation type="list" errorStyle="information" allowBlank="1" showInputMessage="1" showErrorMessage="1" error="Please use the drop down list to select the date the clinic starts." sqref="N11 T11 Z11 AF11" xr:uid="{1B98E0EA-CEF5-4E29-A31A-6961CE9C34B5}">
      <formula1>$D$16:$D$73</formula1>
    </dataValidation>
    <dataValidation type="list" errorStyle="information" allowBlank="1" showInputMessage="1" showErrorMessage="1" error="Please use the drop down list to select the date the clinic starts." sqref="O11 AG11 AA11 U11" xr:uid="{61751713-8282-4664-A925-A794341F4382}">
      <formula1>dates</formula1>
    </dataValidation>
    <dataValidation type="date" allowBlank="1" showInputMessage="1" showErrorMessage="1" error="Please enter the date in DD/MM/YYYY format." promptTitle="Attention!" prompt="Please input date in DD/MM/YYYY format." sqref="H11:I11" xr:uid="{3A5D9422-28EB-4EDF-B5AA-31078B2F8BD5}">
      <formula1>44197</formula1>
      <formula2>45292</formula2>
    </dataValidation>
    <dataValidation type="whole" allowBlank="1" showInputMessage="1" showErrorMessage="1" error="Please enter whole numbers only." sqref="AE16:AE67 Y16:Y67 S16:S67 G16:G67 M16:M67" xr:uid="{D9E51A57-7AB5-4AAC-BA28-637B90C71AC5}">
      <formula1>0</formula1>
      <formula2>10000</formula2>
    </dataValidation>
  </dataValidations>
  <hyperlinks>
    <hyperlink ref="F4:V4" r:id="rId1" location="recommended-and-variations-on-vaccination-schedule" display=" There is no seperate formulation of the Moderna vaccine. Paediatric doses of Moderna Spikevax vaccine are half an adult dose ( full dose). The recommended interval between two doses of Moderna (Spikevax)for children  is 8 weeks apart with an accelerated schedule of 4 weeks apart. Booster doses are not recommeded for children aged 5-12 years. 3rd primary dose for immunocompromised patients only. The information in this spreadsheet is based on the ATAGI guidelines and is up to date as of the 9th March 2022- please click here to view the guidelines hosted on the health.gov.au website." xr:uid="{C141D289-6CB7-4C19-A2D3-0219A9CEC692}"/>
    <hyperlink ref="AC4:AH4" r:id="rId2" display="here" xr:uid="{C8FC1711-0E3B-4F6B-9DD2-9AEBA6A2DA60}"/>
    <hyperlink ref="X4:AB4" r:id="rId3" display="here" xr:uid="{02B6BD5B-DDAC-41CC-87D9-0B5859E0146B}"/>
    <hyperlink ref="W4" r:id="rId4" location="recommended-and-variations-on-vaccination-schedule" display=" There is no seperate formulation of the Moderna vaccine. Paediatric doses of Moderna Spikevax vaccine are half an adult dose ( full dose). The recommended interval between two doses of Moderna (Spikevax)for children  is 8 weeks apart with an accelerated schedule of 4 weeks apart. Booster doses are not recommeded for children aged 5-12 years. 3rd primary dose for immunocompromised patients only. The information in this spreadsheet is based on the ATAGI guidelines and is up to date as of the 9th March 2022- please click here to view the guidelines hosted on the health.gov.au website." xr:uid="{57BC3A07-E7A5-47B1-B04C-544F3995FD0E}"/>
  </hyperlinks>
  <pageMargins left="0.7" right="0.7" top="0.75" bottom="0.75" header="0.3" footer="0.3"/>
  <pageSetup paperSize="9" orientation="portrait" r:id="rId5"/>
  <legacyDrawing r:id="rId6"/>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error="Please select the dose schedule using the drop down list. " xr:uid="{FABDE41E-B487-4602-BD41-FE3795A00A29}">
          <x14:formula1>
            <xm:f>'Formulas - Do Not Delete'!$K$1:$K$2</xm:f>
          </x14:formula1>
          <xm:sqref>AF10 N10 T10 Z10</xm:sqref>
        </x14:dataValidation>
        <x14:dataValidation type="list" errorStyle="information" allowBlank="1" showInputMessage="1" showErrorMessage="1" error="Please select the dose schedule using the drop down list. " xr:uid="{78332446-F78A-400E-BC3A-D8F47FA972D7}">
          <x14:formula1>
            <xm:f>'Formulas - Do Not Delete'!$G$1:$G$4</xm:f>
          </x14:formula1>
          <xm:sqref>AG10 O10 U10 AA10</xm:sqref>
        </x14:dataValidation>
        <x14:dataValidation type="list" errorStyle="information" allowBlank="1" showInputMessage="1" showErrorMessage="1" error="Please select the dose schedule using the drop down list. " xr:uid="{A9A09589-4F97-43C9-A19B-126F92343617}">
          <x14:formula1>
            <xm:f>'Formulas - Do Not Delete'!$I$4:$I$5</xm:f>
          </x14:formula1>
          <xm:sqref>H10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497A-A7C9-4473-A398-9B2F8FAE03A2}">
  <sheetPr>
    <tabColor theme="5" tint="0.39997558519241921"/>
  </sheetPr>
  <dimension ref="A1:AJ82"/>
  <sheetViews>
    <sheetView topLeftCell="A4" zoomScale="70" zoomScaleNormal="70" workbookViewId="0">
      <selection activeCell="F4" sqref="F4:V4"/>
    </sheetView>
  </sheetViews>
  <sheetFormatPr defaultColWidth="0" defaultRowHeight="15" zeroHeight="1" x14ac:dyDescent="0.25"/>
  <cols>
    <col min="1" max="1" width="4.7109375" customWidth="1"/>
    <col min="2" max="2" width="2.85546875" customWidth="1"/>
    <col min="3" max="3" width="36.85546875" customWidth="1"/>
    <col min="4" max="4" width="30" customWidth="1"/>
    <col min="5" max="5" width="30" hidden="1" customWidth="1"/>
    <col min="6" max="10" width="30.7109375" customWidth="1"/>
    <col min="11" max="11" width="30.7109375" style="18" hidden="1" customWidth="1"/>
    <col min="12" max="12" width="30.7109375" style="18" customWidth="1"/>
    <col min="13" max="16" width="30.7109375" customWidth="1"/>
    <col min="17" max="17" width="30.7109375" hidden="1" customWidth="1"/>
    <col min="18" max="22" width="30.7109375" customWidth="1"/>
    <col min="23" max="23" width="30.7109375" hidden="1" customWidth="1"/>
    <col min="24" max="28" width="30.7109375" customWidth="1"/>
    <col min="29" max="29" width="3.85546875" hidden="1" customWidth="1"/>
    <col min="30" max="34" width="30.7109375" customWidth="1"/>
    <col min="35" max="36" width="9.140625" customWidth="1"/>
    <col min="37" max="16384" width="9.140625" hidden="1"/>
  </cols>
  <sheetData>
    <row r="1" spans="1:36" ht="31.5" hidden="1" x14ac:dyDescent="0.5">
      <c r="C1" s="209"/>
      <c r="D1" s="209"/>
      <c r="E1" s="209"/>
      <c r="F1" s="209"/>
      <c r="G1" s="209"/>
      <c r="H1" s="209"/>
      <c r="I1" s="160"/>
      <c r="K1" s="18" t="s">
        <v>12</v>
      </c>
      <c r="X1" s="1"/>
      <c r="Y1" s="1"/>
      <c r="Z1" s="1"/>
      <c r="AA1" s="1"/>
      <c r="AB1" s="1"/>
      <c r="AC1" s="1"/>
      <c r="AD1" s="1"/>
      <c r="AE1" s="1"/>
      <c r="AF1" s="1"/>
      <c r="AG1" s="1"/>
      <c r="AH1" s="1"/>
    </row>
    <row r="2" spans="1:36" ht="31.5" hidden="1" x14ac:dyDescent="0.5">
      <c r="C2" s="209"/>
      <c r="D2" s="209"/>
      <c r="E2" s="209"/>
      <c r="F2" s="209"/>
      <c r="G2" s="209"/>
      <c r="H2" s="209"/>
      <c r="I2" s="160"/>
      <c r="X2" s="1"/>
      <c r="Y2" s="1"/>
      <c r="Z2" s="1"/>
      <c r="AA2" s="1"/>
      <c r="AB2" s="1"/>
      <c r="AC2" s="1"/>
      <c r="AD2" s="1"/>
      <c r="AE2" s="1"/>
      <c r="AF2" s="1"/>
      <c r="AG2" s="1"/>
      <c r="AH2" s="1"/>
    </row>
    <row r="3" spans="1:36" hidden="1" x14ac:dyDescent="0.25">
      <c r="G3" s="19"/>
      <c r="X3" s="1"/>
      <c r="Y3" s="1"/>
      <c r="Z3" s="1"/>
      <c r="AA3" s="1"/>
      <c r="AB3" s="1"/>
      <c r="AC3" s="1"/>
      <c r="AD3" s="1"/>
      <c r="AE3" s="1"/>
      <c r="AF3" s="1"/>
      <c r="AG3" s="1"/>
      <c r="AH3" s="1"/>
    </row>
    <row r="4" spans="1:36" ht="57.75" customHeight="1" thickBot="1" x14ac:dyDescent="0.3">
      <c r="A4" s="1"/>
      <c r="B4" s="1"/>
      <c r="C4" s="1"/>
      <c r="D4" s="1"/>
      <c r="F4" s="212" t="s">
        <v>131</v>
      </c>
      <c r="G4" s="212"/>
      <c r="H4" s="212"/>
      <c r="I4" s="212"/>
      <c r="J4" s="212"/>
      <c r="K4" s="212"/>
      <c r="L4" s="212"/>
      <c r="M4" s="212"/>
      <c r="N4" s="212"/>
      <c r="O4" s="212"/>
      <c r="P4" s="212"/>
      <c r="Q4" s="212"/>
      <c r="R4" s="212"/>
      <c r="S4" s="212"/>
      <c r="T4" s="212"/>
      <c r="U4" s="212"/>
      <c r="V4" s="212"/>
      <c r="W4" s="1"/>
      <c r="X4" s="1"/>
      <c r="Y4" s="1"/>
      <c r="Z4" s="1"/>
      <c r="AA4" s="1"/>
      <c r="AB4" s="1"/>
      <c r="AC4" s="1"/>
      <c r="AD4" s="1"/>
      <c r="AE4" s="1"/>
      <c r="AF4" s="1"/>
      <c r="AG4" s="1"/>
      <c r="AH4" s="1"/>
      <c r="AI4" s="1"/>
      <c r="AJ4" s="1"/>
    </row>
    <row r="5" spans="1:36" s="22" customFormat="1" ht="30" customHeight="1" x14ac:dyDescent="0.25">
      <c r="A5" s="20"/>
      <c r="B5" s="21"/>
      <c r="C5" s="21"/>
      <c r="D5" s="21"/>
      <c r="F5" s="237" t="str">
        <f>IF(G7="","Novavax - 3 weeks - Clinic 1", "Novavax - 3 weeks - "&amp;G7)</f>
        <v>Novavax - 3 weeks - Clinic 1</v>
      </c>
      <c r="G5" s="238"/>
      <c r="H5" s="238"/>
      <c r="I5" s="238"/>
      <c r="J5" s="239"/>
      <c r="K5" s="23"/>
      <c r="L5" s="240" t="str">
        <f>IF(M7="","Novavax - 3 weeks - Clinic 2", "Novavax - 3 weeks - "&amp;M7)</f>
        <v>Novavax - 3 weeks - Clinic 2</v>
      </c>
      <c r="M5" s="241"/>
      <c r="N5" s="241"/>
      <c r="O5" s="241"/>
      <c r="P5" s="242"/>
      <c r="Q5" s="23"/>
      <c r="R5" s="213" t="str">
        <f>IF(S7="","Novavax - 3 weeks - Clinic 3", "Novavax - 3 weeks - "&amp;S7)</f>
        <v>Novavax - 3 weeks - Clinic 3</v>
      </c>
      <c r="S5" s="214"/>
      <c r="T5" s="214"/>
      <c r="U5" s="214"/>
      <c r="V5" s="215"/>
      <c r="W5" s="23"/>
      <c r="X5" s="278" t="str">
        <f>IF(Y7="","Novavax - 3 weeks - Clinic 4", "Novavax - 3 weeks - "&amp;Y7)</f>
        <v>Novavax - 3 weeks - Clinic 4</v>
      </c>
      <c r="Y5" s="279"/>
      <c r="Z5" s="279"/>
      <c r="AA5" s="279"/>
      <c r="AB5" s="280"/>
      <c r="AC5" s="23"/>
      <c r="AD5" s="237" t="str">
        <f>IF(AE7="","Novavax - 3 weeks - Clinic 5", "Novavax - 3 weeks - "&amp;AE7)</f>
        <v>Novavax - 3 weeks - Clinic 5</v>
      </c>
      <c r="AE5" s="238"/>
      <c r="AF5" s="238"/>
      <c r="AG5" s="238"/>
      <c r="AH5" s="239"/>
      <c r="AI5" s="21"/>
      <c r="AJ5" s="21"/>
    </row>
    <row r="6" spans="1:36" s="22" customFormat="1" ht="30" customHeight="1" thickBot="1" x14ac:dyDescent="0.3">
      <c r="A6" s="20"/>
      <c r="B6" s="21"/>
      <c r="C6" s="21"/>
      <c r="D6" s="21"/>
      <c r="F6" s="218" t="s">
        <v>13</v>
      </c>
      <c r="G6" s="219"/>
      <c r="H6" s="219"/>
      <c r="I6" s="219"/>
      <c r="J6" s="220"/>
      <c r="K6" s="23"/>
      <c r="L6" s="225" t="s">
        <v>13</v>
      </c>
      <c r="M6" s="226"/>
      <c r="N6" s="226"/>
      <c r="O6" s="226"/>
      <c r="P6" s="227"/>
      <c r="Q6" s="23"/>
      <c r="R6" s="247" t="s">
        <v>13</v>
      </c>
      <c r="S6" s="248"/>
      <c r="T6" s="248"/>
      <c r="U6" s="248"/>
      <c r="V6" s="249"/>
      <c r="W6" s="23"/>
      <c r="X6" s="275" t="s">
        <v>13</v>
      </c>
      <c r="Y6" s="276"/>
      <c r="Z6" s="276"/>
      <c r="AA6" s="276"/>
      <c r="AB6" s="277"/>
      <c r="AC6" s="23"/>
      <c r="AD6" s="218" t="s">
        <v>13</v>
      </c>
      <c r="AE6" s="219"/>
      <c r="AF6" s="219"/>
      <c r="AG6" s="219"/>
      <c r="AH6" s="220"/>
      <c r="AI6" s="21"/>
      <c r="AJ6" s="21"/>
    </row>
    <row r="7" spans="1:36" s="22" customFormat="1" ht="30" customHeight="1" thickTop="1" thickBot="1" x14ac:dyDescent="0.3">
      <c r="A7" s="20"/>
      <c r="B7" s="21"/>
      <c r="C7" s="21"/>
      <c r="D7" s="21"/>
      <c r="F7" s="24"/>
      <c r="G7" s="221"/>
      <c r="H7" s="222"/>
      <c r="I7" s="124"/>
      <c r="J7" s="25"/>
      <c r="K7" s="23"/>
      <c r="L7" s="26"/>
      <c r="M7" s="221"/>
      <c r="N7" s="222"/>
      <c r="O7" s="126"/>
      <c r="P7" s="27"/>
      <c r="Q7" s="23"/>
      <c r="R7" s="28"/>
      <c r="S7" s="221"/>
      <c r="T7" s="222"/>
      <c r="U7" s="128"/>
      <c r="V7" s="29"/>
      <c r="W7" s="23"/>
      <c r="X7" s="77"/>
      <c r="Y7" s="221"/>
      <c r="Z7" s="222"/>
      <c r="AA7" s="130"/>
      <c r="AB7" s="78"/>
      <c r="AC7" s="23"/>
      <c r="AD7" s="24"/>
      <c r="AE7" s="221"/>
      <c r="AF7" s="222"/>
      <c r="AG7" s="124"/>
      <c r="AH7" s="25"/>
      <c r="AI7" s="21"/>
      <c r="AJ7" s="21"/>
    </row>
    <row r="8" spans="1:36" s="22" customFormat="1" ht="30" customHeight="1" thickTop="1" thickBot="1" x14ac:dyDescent="0.3">
      <c r="A8" s="20"/>
      <c r="B8" s="21"/>
      <c r="C8" s="21"/>
      <c r="D8" s="21"/>
      <c r="F8" s="223" t="s">
        <v>14</v>
      </c>
      <c r="G8" s="224"/>
      <c r="H8" s="75"/>
      <c r="I8" s="124"/>
      <c r="J8" s="25"/>
      <c r="K8" s="23"/>
      <c r="L8" s="245" t="s">
        <v>14</v>
      </c>
      <c r="M8" s="246"/>
      <c r="N8" s="75"/>
      <c r="O8" s="126"/>
      <c r="P8" s="27"/>
      <c r="Q8" s="23"/>
      <c r="R8" s="250" t="s">
        <v>14</v>
      </c>
      <c r="S8" s="251"/>
      <c r="T8" s="75"/>
      <c r="U8" s="128"/>
      <c r="V8" s="29"/>
      <c r="W8" s="23"/>
      <c r="X8" s="281" t="s">
        <v>14</v>
      </c>
      <c r="Y8" s="282"/>
      <c r="Z8" s="75"/>
      <c r="AA8" s="130"/>
      <c r="AB8" s="78"/>
      <c r="AC8" s="23"/>
      <c r="AD8" s="223" t="s">
        <v>14</v>
      </c>
      <c r="AE8" s="224"/>
      <c r="AF8" s="75"/>
      <c r="AG8" s="124"/>
      <c r="AH8" s="25"/>
      <c r="AI8" s="21"/>
      <c r="AJ8" s="21"/>
    </row>
    <row r="9" spans="1:36" s="22" customFormat="1" ht="30" customHeight="1" thickTop="1" thickBot="1" x14ac:dyDescent="0.3">
      <c r="A9" s="20"/>
      <c r="B9" s="21"/>
      <c r="C9" s="21"/>
      <c r="D9" s="21"/>
      <c r="F9" s="223" t="s">
        <v>15</v>
      </c>
      <c r="G9" s="224"/>
      <c r="H9" s="75"/>
      <c r="I9" s="124"/>
      <c r="J9" s="25"/>
      <c r="K9" s="23"/>
      <c r="L9" s="245" t="s">
        <v>15</v>
      </c>
      <c r="M9" s="246"/>
      <c r="N9" s="75"/>
      <c r="O9" s="126"/>
      <c r="P9" s="27"/>
      <c r="Q9" s="23"/>
      <c r="R9" s="250" t="s">
        <v>15</v>
      </c>
      <c r="S9" s="251"/>
      <c r="T9" s="75"/>
      <c r="U9" s="128"/>
      <c r="V9" s="29"/>
      <c r="W9" s="23"/>
      <c r="X9" s="281" t="s">
        <v>15</v>
      </c>
      <c r="Y9" s="282"/>
      <c r="Z9" s="75"/>
      <c r="AA9" s="130"/>
      <c r="AB9" s="78"/>
      <c r="AC9" s="23"/>
      <c r="AD9" s="223" t="s">
        <v>15</v>
      </c>
      <c r="AE9" s="224"/>
      <c r="AF9" s="75"/>
      <c r="AG9" s="124"/>
      <c r="AH9" s="25"/>
      <c r="AI9" s="21"/>
      <c r="AJ9" s="21"/>
    </row>
    <row r="10" spans="1:36" ht="16.5" hidden="1" thickTop="1" thickBot="1" x14ac:dyDescent="0.3">
      <c r="A10" s="1"/>
      <c r="B10" s="1"/>
      <c r="C10" s="1"/>
      <c r="D10" s="1"/>
      <c r="F10" s="283" t="s">
        <v>24</v>
      </c>
      <c r="G10" s="284"/>
      <c r="H10" s="8" t="s">
        <v>27</v>
      </c>
      <c r="I10" s="116"/>
      <c r="J10" s="2"/>
      <c r="K10" s="3"/>
      <c r="L10" s="285" t="s">
        <v>24</v>
      </c>
      <c r="M10" s="318"/>
      <c r="N10" s="9" t="s">
        <v>27</v>
      </c>
      <c r="O10" s="111"/>
      <c r="P10" s="4"/>
      <c r="Q10" s="3"/>
      <c r="R10" s="287" t="s">
        <v>24</v>
      </c>
      <c r="S10" s="288"/>
      <c r="T10" s="7" t="s">
        <v>27</v>
      </c>
      <c r="U10" s="114"/>
      <c r="V10" s="5"/>
      <c r="W10" s="3"/>
      <c r="X10" s="289" t="s">
        <v>24</v>
      </c>
      <c r="Y10" s="290"/>
      <c r="Z10" s="10" t="s">
        <v>27</v>
      </c>
      <c r="AA10" s="115"/>
      <c r="AB10" s="11"/>
      <c r="AC10" s="3"/>
      <c r="AD10" s="283" t="s">
        <v>24</v>
      </c>
      <c r="AE10" s="284"/>
      <c r="AF10" s="8" t="s">
        <v>27</v>
      </c>
      <c r="AG10" s="116"/>
      <c r="AH10" s="2"/>
      <c r="AI10" s="1"/>
      <c r="AJ10" s="1"/>
    </row>
    <row r="11" spans="1:36" ht="16.5" thickTop="1" thickBot="1" x14ac:dyDescent="0.3">
      <c r="A11" s="1"/>
      <c r="B11" s="1"/>
      <c r="C11" s="1"/>
      <c r="D11" s="1"/>
      <c r="F11" s="210" t="s">
        <v>28</v>
      </c>
      <c r="G11" s="211"/>
      <c r="H11" s="6"/>
      <c r="I11" s="125"/>
      <c r="J11" s="2"/>
      <c r="K11" s="3"/>
      <c r="L11" s="243" t="s">
        <v>25</v>
      </c>
      <c r="M11" s="244"/>
      <c r="N11" s="6"/>
      <c r="O11" s="127"/>
      <c r="P11" s="4"/>
      <c r="Q11" s="3"/>
      <c r="R11" s="216" t="s">
        <v>29</v>
      </c>
      <c r="S11" s="288"/>
      <c r="T11" s="6"/>
      <c r="U11" s="129"/>
      <c r="V11" s="5"/>
      <c r="W11" s="3"/>
      <c r="X11" s="303" t="s">
        <v>30</v>
      </c>
      <c r="Y11" s="290"/>
      <c r="Z11" s="6"/>
      <c r="AA11" s="131"/>
      <c r="AB11" s="11"/>
      <c r="AC11" s="3"/>
      <c r="AD11" s="283" t="s">
        <v>31</v>
      </c>
      <c r="AE11" s="284"/>
      <c r="AF11" s="6"/>
      <c r="AG11" s="125"/>
      <c r="AH11" s="2"/>
      <c r="AI11" s="1"/>
      <c r="AJ11" s="1"/>
    </row>
    <row r="12" spans="1:36" ht="21" customHeight="1" thickTop="1" x14ac:dyDescent="0.25">
      <c r="A12" s="1"/>
      <c r="B12" s="1"/>
      <c r="C12" s="1"/>
      <c r="D12" s="1"/>
      <c r="F12" s="291"/>
      <c r="G12" s="292"/>
      <c r="H12" s="292"/>
      <c r="I12" s="292"/>
      <c r="J12" s="293"/>
      <c r="K12" s="3"/>
      <c r="L12" s="294"/>
      <c r="M12" s="295"/>
      <c r="N12" s="295"/>
      <c r="O12" s="295"/>
      <c r="P12" s="296"/>
      <c r="Q12" s="3"/>
      <c r="R12" s="297"/>
      <c r="S12" s="298"/>
      <c r="T12" s="298"/>
      <c r="U12" s="298"/>
      <c r="V12" s="299"/>
      <c r="W12" s="3"/>
      <c r="X12" s="300"/>
      <c r="Y12" s="301"/>
      <c r="Z12" s="301"/>
      <c r="AA12" s="301"/>
      <c r="AB12" s="302"/>
      <c r="AC12" s="3"/>
      <c r="AD12" s="291"/>
      <c r="AE12" s="292"/>
      <c r="AF12" s="292"/>
      <c r="AG12" s="292"/>
      <c r="AH12" s="293"/>
      <c r="AI12" s="1"/>
      <c r="AJ12" s="1"/>
    </row>
    <row r="13" spans="1:36" ht="15.75" thickBot="1" x14ac:dyDescent="0.3">
      <c r="A13" s="1"/>
      <c r="B13" s="1"/>
      <c r="C13" s="1"/>
      <c r="D13" s="1"/>
      <c r="F13" s="291"/>
      <c r="G13" s="292"/>
      <c r="H13" s="292"/>
      <c r="I13" s="292"/>
      <c r="J13" s="293"/>
      <c r="K13" s="3"/>
      <c r="L13" s="294"/>
      <c r="M13" s="295"/>
      <c r="N13" s="295"/>
      <c r="O13" s="295"/>
      <c r="P13" s="296"/>
      <c r="Q13" s="3"/>
      <c r="R13" s="297"/>
      <c r="S13" s="298"/>
      <c r="T13" s="298"/>
      <c r="U13" s="298"/>
      <c r="V13" s="299"/>
      <c r="W13" s="3"/>
      <c r="X13" s="300"/>
      <c r="Y13" s="301"/>
      <c r="Z13" s="301"/>
      <c r="AA13" s="301"/>
      <c r="AB13" s="302"/>
      <c r="AC13" s="3"/>
      <c r="AD13" s="291"/>
      <c r="AE13" s="292"/>
      <c r="AF13" s="292"/>
      <c r="AG13" s="292"/>
      <c r="AH13" s="293"/>
      <c r="AI13" s="1"/>
      <c r="AJ13" s="1"/>
    </row>
    <row r="14" spans="1:36" x14ac:dyDescent="0.25">
      <c r="A14" s="1"/>
      <c r="B14" s="1"/>
      <c r="C14" s="252" t="s">
        <v>20</v>
      </c>
      <c r="D14" s="254" t="s">
        <v>21</v>
      </c>
      <c r="E14" s="31"/>
      <c r="F14" s="265" t="s">
        <v>26</v>
      </c>
      <c r="G14" s="266"/>
      <c r="H14" s="266"/>
      <c r="I14" s="266"/>
      <c r="J14" s="267"/>
      <c r="K14" s="3"/>
      <c r="L14" s="268" t="s">
        <v>26</v>
      </c>
      <c r="M14" s="269"/>
      <c r="N14" s="269"/>
      <c r="O14" s="269"/>
      <c r="P14" s="270"/>
      <c r="Q14" s="3"/>
      <c r="R14" s="271" t="s">
        <v>26</v>
      </c>
      <c r="S14" s="272"/>
      <c r="T14" s="272"/>
      <c r="U14" s="272"/>
      <c r="V14" s="273"/>
      <c r="W14" s="3"/>
      <c r="X14" s="306" t="s">
        <v>26</v>
      </c>
      <c r="Y14" s="307"/>
      <c r="Z14" s="307"/>
      <c r="AA14" s="307"/>
      <c r="AB14" s="308"/>
      <c r="AC14" s="3"/>
      <c r="AD14" s="265" t="s">
        <v>26</v>
      </c>
      <c r="AE14" s="266"/>
      <c r="AF14" s="266"/>
      <c r="AG14" s="266"/>
      <c r="AH14" s="267"/>
      <c r="AI14" s="1"/>
      <c r="AJ14" s="1"/>
    </row>
    <row r="15" spans="1:36" ht="15.75" thickBot="1" x14ac:dyDescent="0.3">
      <c r="A15" s="1"/>
      <c r="B15" s="1"/>
      <c r="C15" s="304"/>
      <c r="D15" s="305"/>
      <c r="E15" s="32"/>
      <c r="F15" s="79" t="str">
        <f>IF(H8="","Dose 1","Dose 1 - "&amp;H8)</f>
        <v>Dose 1</v>
      </c>
      <c r="G15" s="90" t="s">
        <v>23</v>
      </c>
      <c r="H15" s="80" t="str">
        <f>IF(H9="","Dose 2","Dose 2 - "&amp;H9)</f>
        <v>Dose 2</v>
      </c>
      <c r="I15" s="34" t="s">
        <v>23</v>
      </c>
      <c r="J15" s="122" t="s">
        <v>104</v>
      </c>
      <c r="K15" s="37"/>
      <c r="L15" s="38" t="str">
        <f>IF(N8="","Dose 1","Dose 1 - "&amp;N8)</f>
        <v>Dose 1</v>
      </c>
      <c r="M15" s="81" t="s">
        <v>23</v>
      </c>
      <c r="N15" s="82" t="str">
        <f>IF(N9="","Dose 2","Dose 2 - "&amp;N9)</f>
        <v>Dose 2</v>
      </c>
      <c r="O15" s="39" t="s">
        <v>23</v>
      </c>
      <c r="P15" s="140" t="s">
        <v>104</v>
      </c>
      <c r="Q15" s="86"/>
      <c r="R15" s="83" t="str">
        <f>IF(T8="","Dose 1","Dose 1 - "&amp;T8)</f>
        <v>Dose 1</v>
      </c>
      <c r="S15" s="84" t="s">
        <v>23</v>
      </c>
      <c r="T15" s="85" t="str">
        <f>IF(T9="","Dose 2","Dose 2 - "&amp;T9)</f>
        <v>Dose 2</v>
      </c>
      <c r="U15" s="44" t="s">
        <v>23</v>
      </c>
      <c r="V15" s="117" t="s">
        <v>103</v>
      </c>
      <c r="W15" s="86"/>
      <c r="X15" s="87" t="str">
        <f>IF(Z8="","Dose 1","Dose 1 - "&amp;Z8)</f>
        <v>Dose 1</v>
      </c>
      <c r="Y15" s="88" t="s">
        <v>23</v>
      </c>
      <c r="Z15" s="89" t="str">
        <f>IF(Z9="","Dose 2","Dose 2 - "&amp;Z9)</f>
        <v>Dose 2</v>
      </c>
      <c r="AA15" s="144" t="s">
        <v>23</v>
      </c>
      <c r="AB15" s="143" t="s">
        <v>104</v>
      </c>
      <c r="AC15" s="86"/>
      <c r="AD15" s="79" t="str">
        <f>IF(AF8="","Dose 1","Dose 1 - "&amp;AF8)</f>
        <v>Dose 1</v>
      </c>
      <c r="AE15" s="90" t="s">
        <v>23</v>
      </c>
      <c r="AF15" s="80" t="str">
        <f>IF(AF9="","Dose 2","Dose 2 - "&amp;AF9)</f>
        <v>Dose 2</v>
      </c>
      <c r="AG15" s="34" t="s">
        <v>23</v>
      </c>
      <c r="AH15" s="122" t="s">
        <v>104</v>
      </c>
      <c r="AI15" s="1"/>
      <c r="AJ15" s="1"/>
    </row>
    <row r="16" spans="1:36" x14ac:dyDescent="0.25">
      <c r="A16" s="1"/>
      <c r="B16" s="1"/>
      <c r="C16" s="48">
        <f>SUM(G16,I16,J16,M16,O16,P16,S16,U16,V16,Y16,AA16,AB16,AE16,AG16,AH16)</f>
        <v>0</v>
      </c>
      <c r="D16" s="49" t="str">
        <f>IF(H11="","",H11)</f>
        <v/>
      </c>
      <c r="E16" s="50">
        <v>1</v>
      </c>
      <c r="F16" s="58" t="str">
        <f>"Week " &amp; (E16)</f>
        <v>Week 1</v>
      </c>
      <c r="G16" s="14"/>
      <c r="H16" s="52"/>
      <c r="I16" s="137"/>
      <c r="J16" s="150"/>
      <c r="K16" s="105">
        <f>IF(N11=$D16,1,"")</f>
        <v>1</v>
      </c>
      <c r="L16" s="106" t="str">
        <f t="shared" ref="L16:L67" si="0">IF(K16="","",$K$1&amp;K16)</f>
        <v>Week 1</v>
      </c>
      <c r="M16" s="14"/>
      <c r="N16" s="52"/>
      <c r="O16" s="137"/>
      <c r="P16" s="150"/>
      <c r="Q16" s="54">
        <f>IF(T11=$D16,1,"")</f>
        <v>1</v>
      </c>
      <c r="R16" s="58" t="str">
        <f t="shared" ref="R16:R67" si="1">IF(Q16="","",$K$1&amp;Q16)</f>
        <v>Week 1</v>
      </c>
      <c r="S16" s="14"/>
      <c r="T16" s="52"/>
      <c r="U16" s="137"/>
      <c r="V16" s="150"/>
      <c r="W16" s="118">
        <f>IF(Z11=$D16,1,"")</f>
        <v>1</v>
      </c>
      <c r="X16" s="58" t="str">
        <f t="shared" ref="X16:X67" si="2">IF(W16="","",$K$1&amp;W16)</f>
        <v>Week 1</v>
      </c>
      <c r="Y16" s="14"/>
      <c r="Z16" s="52"/>
      <c r="AA16" s="137"/>
      <c r="AB16" s="150"/>
      <c r="AC16" s="105">
        <f>IF(AF11=$D16,1,"")</f>
        <v>1</v>
      </c>
      <c r="AD16" s="58" t="str">
        <f t="shared" ref="AD16:AD67" si="3">IF(AC16="","",$K$1&amp;AC16)</f>
        <v>Week 1</v>
      </c>
      <c r="AE16" s="14"/>
      <c r="AF16" s="52"/>
      <c r="AG16" s="137"/>
      <c r="AH16" s="150"/>
      <c r="AI16" s="1"/>
      <c r="AJ16" s="1"/>
    </row>
    <row r="17" spans="1:36" x14ac:dyDescent="0.25">
      <c r="A17" s="1"/>
      <c r="B17" s="1"/>
      <c r="C17" s="59">
        <f t="shared" ref="C17:C78" si="4">SUM(G17,I17,J17,M17,O17,P17,S17,U17,V17,Y17,AA17,AB17,AE17,AG17,AH17)</f>
        <v>0</v>
      </c>
      <c r="D17" s="60" t="str">
        <f>IF(D16="","",D16+7)</f>
        <v/>
      </c>
      <c r="E17" s="50">
        <v>2</v>
      </c>
      <c r="F17" s="61" t="str">
        <f t="shared" ref="F17:F67" si="5">"Week " &amp; (E17)</f>
        <v>Week 2</v>
      </c>
      <c r="G17" s="15"/>
      <c r="H17" s="62"/>
      <c r="I17" s="138"/>
      <c r="J17" s="151"/>
      <c r="K17" s="105">
        <f t="shared" ref="K17:K67" si="6">IF(K16="",IF($N$11=$D17,$E$16,""),K16+1)</f>
        <v>2</v>
      </c>
      <c r="L17" s="107" t="str">
        <f t="shared" si="0"/>
        <v>Week 2</v>
      </c>
      <c r="M17" s="15"/>
      <c r="N17" s="62"/>
      <c r="O17" s="138"/>
      <c r="P17" s="151"/>
      <c r="Q17" s="54">
        <f t="shared" ref="Q17:Q67" si="7">IF(Q16="",IF($T$11=$D17,$E$16,""),Q16+1)</f>
        <v>2</v>
      </c>
      <c r="R17" s="61" t="str">
        <f t="shared" si="1"/>
        <v>Week 2</v>
      </c>
      <c r="S17" s="15"/>
      <c r="T17" s="62"/>
      <c r="U17" s="138"/>
      <c r="V17" s="151"/>
      <c r="W17" s="118">
        <f t="shared" ref="W17:W67" si="8">IF(W16="",IF($T$11=$D17,$E$16,""),W16+1)</f>
        <v>2</v>
      </c>
      <c r="X17" s="61" t="str">
        <f t="shared" si="2"/>
        <v>Week 2</v>
      </c>
      <c r="Y17" s="15"/>
      <c r="Z17" s="62"/>
      <c r="AA17" s="138"/>
      <c r="AB17" s="151"/>
      <c r="AC17" s="105">
        <f t="shared" ref="AC17:AC67" si="9">IF(AC16="",IF($T$11=$D17,$E$16,""),AC16+1)</f>
        <v>2</v>
      </c>
      <c r="AD17" s="61" t="str">
        <f t="shared" si="3"/>
        <v>Week 2</v>
      </c>
      <c r="AE17" s="15"/>
      <c r="AF17" s="62"/>
      <c r="AG17" s="138"/>
      <c r="AH17" s="151"/>
      <c r="AI17" s="1"/>
      <c r="AJ17" s="1"/>
    </row>
    <row r="18" spans="1:36" x14ac:dyDescent="0.25">
      <c r="A18" s="1"/>
      <c r="B18" s="1"/>
      <c r="C18" s="59">
        <f t="shared" si="4"/>
        <v>0</v>
      </c>
      <c r="D18" s="60" t="str">
        <f t="shared" ref="D18:D78" si="10">IF(D17="","",D17+7)</f>
        <v/>
      </c>
      <c r="E18" s="50">
        <v>3</v>
      </c>
      <c r="F18" s="61" t="str">
        <f t="shared" si="5"/>
        <v>Week 3</v>
      </c>
      <c r="G18" s="15"/>
      <c r="H18" s="62"/>
      <c r="I18" s="138"/>
      <c r="J18" s="151"/>
      <c r="K18" s="105">
        <f t="shared" si="6"/>
        <v>3</v>
      </c>
      <c r="L18" s="107" t="str">
        <f t="shared" si="0"/>
        <v>Week 3</v>
      </c>
      <c r="M18" s="15"/>
      <c r="N18" s="62"/>
      <c r="O18" s="138"/>
      <c r="P18" s="151"/>
      <c r="Q18" s="54">
        <f t="shared" si="7"/>
        <v>3</v>
      </c>
      <c r="R18" s="61" t="str">
        <f t="shared" si="1"/>
        <v>Week 3</v>
      </c>
      <c r="S18" s="15"/>
      <c r="T18" s="62"/>
      <c r="U18" s="138"/>
      <c r="V18" s="151"/>
      <c r="W18" s="118">
        <f t="shared" si="8"/>
        <v>3</v>
      </c>
      <c r="X18" s="61" t="str">
        <f t="shared" si="2"/>
        <v>Week 3</v>
      </c>
      <c r="Y18" s="15"/>
      <c r="Z18" s="62"/>
      <c r="AA18" s="138"/>
      <c r="AB18" s="151"/>
      <c r="AC18" s="105">
        <f t="shared" si="9"/>
        <v>3</v>
      </c>
      <c r="AD18" s="61" t="str">
        <f t="shared" si="3"/>
        <v>Week 3</v>
      </c>
      <c r="AE18" s="15"/>
      <c r="AF18" s="62"/>
      <c r="AG18" s="138"/>
      <c r="AH18" s="151"/>
      <c r="AI18" s="1"/>
      <c r="AJ18" s="1"/>
    </row>
    <row r="19" spans="1:36" x14ac:dyDescent="0.25">
      <c r="A19" s="1"/>
      <c r="B19" s="1"/>
      <c r="C19" s="59">
        <f t="shared" si="4"/>
        <v>0</v>
      </c>
      <c r="D19" s="60" t="str">
        <f t="shared" si="10"/>
        <v/>
      </c>
      <c r="E19" s="50">
        <v>4</v>
      </c>
      <c r="F19" s="61" t="str">
        <f t="shared" si="5"/>
        <v>Week 4</v>
      </c>
      <c r="G19" s="15"/>
      <c r="H19" s="62" t="str">
        <f>IF(H10="3 weeks",F16,"")</f>
        <v>Week 1</v>
      </c>
      <c r="I19" s="138">
        <f>IF(H10="3 weeks",G16,0)</f>
        <v>0</v>
      </c>
      <c r="J19" s="151"/>
      <c r="K19" s="108">
        <f t="shared" si="6"/>
        <v>4</v>
      </c>
      <c r="L19" s="61" t="str">
        <f t="shared" si="0"/>
        <v>Week 4</v>
      </c>
      <c r="M19" s="15"/>
      <c r="N19" s="62" t="str">
        <f>IF(N10="3 weeks",L16,"")</f>
        <v>Week 1</v>
      </c>
      <c r="O19" s="138">
        <f>IF(N10="3 weeks",M16,0)</f>
        <v>0</v>
      </c>
      <c r="P19" s="151"/>
      <c r="Q19" s="123">
        <f t="shared" si="7"/>
        <v>4</v>
      </c>
      <c r="R19" s="107" t="str">
        <f t="shared" si="1"/>
        <v>Week 4</v>
      </c>
      <c r="S19" s="15"/>
      <c r="T19" s="62" t="str">
        <f>IF(T10="3 weeks",R16,"")</f>
        <v>Week 1</v>
      </c>
      <c r="U19" s="138">
        <f>IF(T10="3 weeks",S16,0)</f>
        <v>0</v>
      </c>
      <c r="V19" s="151"/>
      <c r="W19" s="119">
        <f t="shared" si="8"/>
        <v>4</v>
      </c>
      <c r="X19" s="107" t="str">
        <f t="shared" si="2"/>
        <v>Week 4</v>
      </c>
      <c r="Y19" s="15"/>
      <c r="Z19" s="62" t="str">
        <f>IF(Z10="3 weeks",X16,"")</f>
        <v>Week 1</v>
      </c>
      <c r="AA19" s="138">
        <f>IF(Z10="3 weeks",Y16,0)</f>
        <v>0</v>
      </c>
      <c r="AB19" s="151"/>
      <c r="AC19" s="108">
        <f t="shared" si="9"/>
        <v>4</v>
      </c>
      <c r="AD19" s="107" t="str">
        <f t="shared" si="3"/>
        <v>Week 4</v>
      </c>
      <c r="AE19" s="15"/>
      <c r="AF19" s="62" t="str">
        <f>IF(AF10="3 weeks",AD16,"")</f>
        <v>Week 1</v>
      </c>
      <c r="AG19" s="138">
        <f>IF(AF10="3 weeks",AE16,0)</f>
        <v>0</v>
      </c>
      <c r="AH19" s="151"/>
      <c r="AI19" s="1"/>
      <c r="AJ19" s="1"/>
    </row>
    <row r="20" spans="1:36" x14ac:dyDescent="0.25">
      <c r="A20" s="1"/>
      <c r="B20" s="1"/>
      <c r="C20" s="59">
        <f t="shared" si="4"/>
        <v>0</v>
      </c>
      <c r="D20" s="60" t="str">
        <f t="shared" si="10"/>
        <v/>
      </c>
      <c r="E20" s="50">
        <v>5</v>
      </c>
      <c r="F20" s="61" t="str">
        <f t="shared" si="5"/>
        <v>Week 5</v>
      </c>
      <c r="G20" s="15"/>
      <c r="H20" s="62" t="str">
        <f>IF(H10="3 weeks",F17,IF(H10="4 weeks",F16,""))</f>
        <v>Week 2</v>
      </c>
      <c r="I20" s="138">
        <f>IF(H10="3 weeks",G17,IF(H10="4 weeks",G16,0))</f>
        <v>0</v>
      </c>
      <c r="J20" s="151"/>
      <c r="K20" s="108">
        <f t="shared" si="6"/>
        <v>5</v>
      </c>
      <c r="L20" s="61" t="str">
        <f t="shared" si="0"/>
        <v>Week 5</v>
      </c>
      <c r="M20" s="15"/>
      <c r="N20" s="62" t="str">
        <f>IF(N10="3 weeks",L17,IF(N10="4 weeks",L16,""))</f>
        <v>Week 2</v>
      </c>
      <c r="O20" s="138">
        <f>IF(N10="3 weeks",M17,IF(N10="4 weeks",M16,0))</f>
        <v>0</v>
      </c>
      <c r="P20" s="151"/>
      <c r="Q20" s="123">
        <f t="shared" si="7"/>
        <v>5</v>
      </c>
      <c r="R20" s="107" t="str">
        <f t="shared" si="1"/>
        <v>Week 5</v>
      </c>
      <c r="S20" s="15"/>
      <c r="T20" s="62" t="str">
        <f>IF(T10="3 weeks",R17,IF(T10="4 weeks",R16,""))</f>
        <v>Week 2</v>
      </c>
      <c r="U20" s="138">
        <f>IF(T10="3 weeks",S17,IF(T10="4 weeks",S16,0))</f>
        <v>0</v>
      </c>
      <c r="V20" s="151"/>
      <c r="W20" s="119">
        <f t="shared" si="8"/>
        <v>5</v>
      </c>
      <c r="X20" s="107" t="str">
        <f t="shared" si="2"/>
        <v>Week 5</v>
      </c>
      <c r="Y20" s="15"/>
      <c r="Z20" s="62" t="str">
        <f>IF(Z10="3 weeks",X17,IF(Z10="4 weeks",X16,""))</f>
        <v>Week 2</v>
      </c>
      <c r="AA20" s="138">
        <f>IF(Z10="3 weeks",Y17,IF(Z10="4 weeks",Y16,0))</f>
        <v>0</v>
      </c>
      <c r="AB20" s="151"/>
      <c r="AC20" s="108">
        <f t="shared" si="9"/>
        <v>5</v>
      </c>
      <c r="AD20" s="107" t="str">
        <f t="shared" si="3"/>
        <v>Week 5</v>
      </c>
      <c r="AE20" s="15"/>
      <c r="AF20" s="62" t="str">
        <f>IF(AF10="3 weeks",AD17,IF(AF10="4 weeks",AD16,""))</f>
        <v>Week 2</v>
      </c>
      <c r="AG20" s="138">
        <f>IF(AF10="3 weeks",AE17,IF(AF10="4 weeks",AE16,0))</f>
        <v>0</v>
      </c>
      <c r="AH20" s="151"/>
      <c r="AI20" s="1"/>
      <c r="AJ20" s="1"/>
    </row>
    <row r="21" spans="1:36" x14ac:dyDescent="0.25">
      <c r="A21" s="1"/>
      <c r="B21" s="1"/>
      <c r="C21" s="59">
        <f t="shared" si="4"/>
        <v>0</v>
      </c>
      <c r="D21" s="60" t="str">
        <f t="shared" si="10"/>
        <v/>
      </c>
      <c r="E21" s="50">
        <v>6</v>
      </c>
      <c r="F21" s="61" t="str">
        <f t="shared" si="5"/>
        <v>Week 6</v>
      </c>
      <c r="G21" s="15"/>
      <c r="H21" s="62" t="str">
        <f>IF(H10="3 weeks",F18,IF(H10="4 weeks",F17,IF(H10="5 weeks",F16,"")))</f>
        <v>Week 3</v>
      </c>
      <c r="I21" s="138">
        <f>IF(H10="3 weeks",G18,IF(H10="4 weeks",G17,IF(H10="5 weeks",G16,0)))</f>
        <v>0</v>
      </c>
      <c r="J21" s="151"/>
      <c r="K21" s="108">
        <f t="shared" si="6"/>
        <v>6</v>
      </c>
      <c r="L21" s="61" t="str">
        <f t="shared" si="0"/>
        <v>Week 6</v>
      </c>
      <c r="M21" s="15"/>
      <c r="N21" s="62" t="str">
        <f>IF(N10="3 weeks",L18,IF(N10="4 weeks",L17,IF(N10="5 weeks",L16,"")))</f>
        <v>Week 3</v>
      </c>
      <c r="O21" s="138">
        <f>IF(N10="3 weeks",M18,IF(N10="4 weeks",M17,IF(N10="5 weeks",M16,0)))</f>
        <v>0</v>
      </c>
      <c r="P21" s="151"/>
      <c r="Q21" s="123">
        <f t="shared" si="7"/>
        <v>6</v>
      </c>
      <c r="R21" s="107" t="str">
        <f t="shared" si="1"/>
        <v>Week 6</v>
      </c>
      <c r="S21" s="15"/>
      <c r="T21" s="62" t="str">
        <f>IF(T10="3 weeks",R18,IF(T10="4 weeks",R17,IF(T10="5 weeks",R16,"")))</f>
        <v>Week 3</v>
      </c>
      <c r="U21" s="138">
        <f>IF(T10="3 weeks",S18,IF(T10="4 weeks",S17,IF(T10="5 weeks",S16,0)))</f>
        <v>0</v>
      </c>
      <c r="V21" s="151"/>
      <c r="W21" s="119">
        <f t="shared" si="8"/>
        <v>6</v>
      </c>
      <c r="X21" s="107" t="str">
        <f t="shared" si="2"/>
        <v>Week 6</v>
      </c>
      <c r="Y21" s="15"/>
      <c r="Z21" s="62" t="str">
        <f>IF(Z10="3 weeks",X18,IF(Z10="4 weeks",X17,IF(Z10="5 weeks",X16,"")))</f>
        <v>Week 3</v>
      </c>
      <c r="AA21" s="138">
        <f>IF(Z10="3 weeks",Y18,IF(Z10="4 weeks",Y17,IF(Z10="5 weeks",Y16,0)))</f>
        <v>0</v>
      </c>
      <c r="AB21" s="151"/>
      <c r="AC21" s="108">
        <f t="shared" si="9"/>
        <v>6</v>
      </c>
      <c r="AD21" s="107" t="str">
        <f t="shared" si="3"/>
        <v>Week 6</v>
      </c>
      <c r="AE21" s="15"/>
      <c r="AF21" s="62" t="str">
        <f>IF(AF10="3 weeks",AD18,IF(AF10="4 weeks",AD17,IF(AF10="5 weeks",AD16,"")))</f>
        <v>Week 3</v>
      </c>
      <c r="AG21" s="138">
        <f>IF(AF10="3 weeks",AE18,IF(AF10="4 weeks",AE17,IF(AF10="5 weeks",AE16,0)))</f>
        <v>0</v>
      </c>
      <c r="AH21" s="151"/>
      <c r="AI21" s="1"/>
      <c r="AJ21" s="1"/>
    </row>
    <row r="22" spans="1:36" x14ac:dyDescent="0.25">
      <c r="A22" s="1"/>
      <c r="B22" s="1"/>
      <c r="C22" s="59">
        <f t="shared" si="4"/>
        <v>0</v>
      </c>
      <c r="D22" s="60" t="str">
        <f t="shared" si="10"/>
        <v/>
      </c>
      <c r="E22" s="50">
        <v>7</v>
      </c>
      <c r="F22" s="61" t="str">
        <f t="shared" si="5"/>
        <v>Week 7</v>
      </c>
      <c r="G22" s="15"/>
      <c r="H22" s="62" t="str">
        <f>IF(H10="3 weeks",F19,IF(H10="4 weeks",F18,IF(H10="5 weeks",F17,IF(H10="6 weeks",F16,""))))</f>
        <v>Week 4</v>
      </c>
      <c r="I22" s="138">
        <f>IF(H10="3 weeks",G19,IF(H10="4 weeks",G18,IF(H10="5 weeks",G17,IF(H10="5 weeks",G16,0))))</f>
        <v>0</v>
      </c>
      <c r="J22" s="151"/>
      <c r="K22" s="108">
        <f t="shared" si="6"/>
        <v>7</v>
      </c>
      <c r="L22" s="61" t="str">
        <f t="shared" si="0"/>
        <v>Week 7</v>
      </c>
      <c r="M22" s="15"/>
      <c r="N22" s="62" t="str">
        <f>IF(N10="3 weeks",L19,IF(N10="4 weeks",L18,IF(N10="5 weeks",L17,IF(N10="6 weeks",L16,""))))</f>
        <v>Week 4</v>
      </c>
      <c r="O22" s="138">
        <f>IF(N10="3 weeks",M19,IF(N10="4 weeks",M18,IF(N10="5 weeks",M17,IF(N10="5 weeks",M16,0))))</f>
        <v>0</v>
      </c>
      <c r="P22" s="151"/>
      <c r="Q22" s="123">
        <f t="shared" si="7"/>
        <v>7</v>
      </c>
      <c r="R22" s="107" t="str">
        <f t="shared" si="1"/>
        <v>Week 7</v>
      </c>
      <c r="S22" s="15"/>
      <c r="T22" s="62" t="str">
        <f>IF(T10="3 weeks",R19,IF(T10="4 weeks",R18,IF(T10="5 weeks",R17,IF(T10="6 weeks",R16,""))))</f>
        <v>Week 4</v>
      </c>
      <c r="U22" s="138">
        <f>IF(T10="3 weeks",S19,IF(T10="4 weeks",S18,IF(T10="5 weeks",S17,IF(T10="6 weeks",S16,0))))</f>
        <v>0</v>
      </c>
      <c r="V22" s="151"/>
      <c r="W22" s="119">
        <f t="shared" si="8"/>
        <v>7</v>
      </c>
      <c r="X22" s="107" t="str">
        <f t="shared" si="2"/>
        <v>Week 7</v>
      </c>
      <c r="Y22" s="15"/>
      <c r="Z22" s="62" t="str">
        <f>IF(Z10="3 weeks",X19,IF(Z10="4 weeks",X18,IF(Z10="5 weeks",X17,IF(Z10="6 weeks",X16,""))))</f>
        <v>Week 4</v>
      </c>
      <c r="AA22" s="138">
        <f>IF(Z10="3 weeks",Y19,IF(Z10="4 weeks",Y18,IF(Z10="5 weeks",Y17,IF(Z10="6 weeks",Y16,0))))</f>
        <v>0</v>
      </c>
      <c r="AB22" s="151"/>
      <c r="AC22" s="108">
        <f t="shared" si="9"/>
        <v>7</v>
      </c>
      <c r="AD22" s="107" t="str">
        <f t="shared" si="3"/>
        <v>Week 7</v>
      </c>
      <c r="AE22" s="15"/>
      <c r="AF22" s="62" t="str">
        <f>IF(AF10="3 weeks",AD19,IF(AF10="4 weeks",AD18,IF(AF10="5 weeks",AD17,IF(AF10="6 weeks",AD16,""))))</f>
        <v>Week 4</v>
      </c>
      <c r="AG22" s="138">
        <f>IF(AF10="3 weeks",AE19,IF(AF10="4 weeks",AE18,IF(AF10="5 weeks",AE17,IF(AF10="6 weeks",AE16,0))))</f>
        <v>0</v>
      </c>
      <c r="AH22" s="151"/>
      <c r="AI22" s="1"/>
      <c r="AJ22" s="1"/>
    </row>
    <row r="23" spans="1:36" x14ac:dyDescent="0.25">
      <c r="A23" s="1"/>
      <c r="B23" s="1"/>
      <c r="C23" s="59">
        <f t="shared" si="4"/>
        <v>0</v>
      </c>
      <c r="D23" s="60" t="str">
        <f t="shared" si="10"/>
        <v/>
      </c>
      <c r="E23" s="50">
        <v>8</v>
      </c>
      <c r="F23" s="61" t="str">
        <f t="shared" si="5"/>
        <v>Week 8</v>
      </c>
      <c r="G23" s="15"/>
      <c r="H23" s="62" t="str">
        <f>IF(H10="3 weeks",F20,IF(H10="4 weeks",F19,IF(H10="5 weeks",F18,IF(H10="6 weeks",F17,IF(H10="8 weeks (accelerated)",F16,"")))))</f>
        <v>Week 5</v>
      </c>
      <c r="I23" s="138">
        <f>IF(H10="3 weeks",G20,IF(H10="4 weeks",G19,IF(H10="5 weeks",G18,IF(H10="5 weeks",G17,0))))</f>
        <v>0</v>
      </c>
      <c r="J23" s="151"/>
      <c r="K23" s="108">
        <f t="shared" si="6"/>
        <v>8</v>
      </c>
      <c r="L23" s="61" t="str">
        <f t="shared" si="0"/>
        <v>Week 8</v>
      </c>
      <c r="M23" s="15"/>
      <c r="N23" s="62" t="str">
        <f>IF(N10="3 weeks",L20,IF(N10="4 weeks",L19,IF(N10="5 weeks",L18,IF(N10="6 weeks",L17,IF(N10="8 weeks (accelerated)",L16,"")))))</f>
        <v>Week 5</v>
      </c>
      <c r="O23" s="138">
        <f>IF(N10="3 weeks",M20,IF(N10="4 weeks",M19,IF(N10="5 weeks",M18,IF(N10="5 weeks",M17,IF(N10="8 weeks (accelerated)",M16,0)))))</f>
        <v>0</v>
      </c>
      <c r="P23" s="151"/>
      <c r="Q23" s="123">
        <f t="shared" si="7"/>
        <v>8</v>
      </c>
      <c r="R23" s="107" t="str">
        <f t="shared" si="1"/>
        <v>Week 8</v>
      </c>
      <c r="S23" s="15"/>
      <c r="T23" s="62" t="str">
        <f>IF(T10="3 weeks",R20,IF(T10="4 weeks",R19,IF(T10="5 weeks",R18,IF(T10="6 weeks",R17,IF(T10="8 weeks (accelerated)",R16,"")))))</f>
        <v>Week 5</v>
      </c>
      <c r="U23" s="138">
        <f>IF(T10="3 weeks",S20,IF(T10="4 weeks",S19,IF(T10="5 weeks",S18,IF(T10="6 weeks",S17,IF(T10="8 weeks (accelerated)",S16,0)))))</f>
        <v>0</v>
      </c>
      <c r="V23" s="151"/>
      <c r="W23" s="119">
        <f t="shared" si="8"/>
        <v>8</v>
      </c>
      <c r="X23" s="107" t="str">
        <f t="shared" si="2"/>
        <v>Week 8</v>
      </c>
      <c r="Y23" s="15"/>
      <c r="Z23" s="62" t="str">
        <f>IF(Z10="3 weeks",X20,IF(Z10="4 weeks",X19,IF(Z10="5 weeks",X18,IF(Z10="6 weeks",X17,IF(Z10="8 weeks (accelerated)",X16,"")))))</f>
        <v>Week 5</v>
      </c>
      <c r="AA23" s="138">
        <f>IF(Z10="3 weeks",Y20,IF(Z10="4 weeks",Y19,IF(Z10="5 weeks",Y18,IF(Z10="6 weeks",Y17,IF(Z10="8 weeks (accelerated)",Y16,0)))))</f>
        <v>0</v>
      </c>
      <c r="AB23" s="151"/>
      <c r="AC23" s="108">
        <f t="shared" si="9"/>
        <v>8</v>
      </c>
      <c r="AD23" s="107" t="str">
        <f t="shared" si="3"/>
        <v>Week 8</v>
      </c>
      <c r="AE23" s="15"/>
      <c r="AF23" s="62" t="str">
        <f>IF(AF10="3 weeks",AD20,IF(AF10="4 weeks",AD19,IF(AF10="5 weeks",AD18,IF(AF10="6 weeks",AD17,IF(AF10="8 weeks (accelerated)",AD16,"")))))</f>
        <v>Week 5</v>
      </c>
      <c r="AG23" s="138">
        <f>IF(AF10="3 weeks",AE20,IF(AF10="4 weeks",AE19,IF(AF10="5 weeks",AE18,IF(AF10="6 weeks",AE17,IF(AF10="8 weeks (accelerated)",AE16,0)))))</f>
        <v>0</v>
      </c>
      <c r="AH23" s="151"/>
      <c r="AI23" s="1"/>
      <c r="AJ23" s="1"/>
    </row>
    <row r="24" spans="1:36" x14ac:dyDescent="0.25">
      <c r="A24" s="1"/>
      <c r="B24" s="1"/>
      <c r="C24" s="59">
        <f t="shared" si="4"/>
        <v>0</v>
      </c>
      <c r="D24" s="60" t="str">
        <f t="shared" si="10"/>
        <v/>
      </c>
      <c r="E24" s="50">
        <v>9</v>
      </c>
      <c r="F24" s="61" t="str">
        <f t="shared" si="5"/>
        <v>Week 9</v>
      </c>
      <c r="G24" s="15"/>
      <c r="H24" s="62" t="str">
        <f>IF(H10="3 weeks",F21,IF(H10="4 weeks",F20,IF(H10="5 weeks",F19,IF(H10="6 weeks",F18,IF(H10="8 weeks (accelerated)",F17,"")))))</f>
        <v>Week 6</v>
      </c>
      <c r="I24" s="138">
        <f>IF(H10="3 weeks",G21,IF(H10="4 weeks",G20,IF(H10="5 weeks",G19,IF(H10="5 weeks",G18,IF(H10="8 weeks (accelerated)",G17,0)))))</f>
        <v>0</v>
      </c>
      <c r="J24" s="151"/>
      <c r="K24" s="108">
        <f t="shared" si="6"/>
        <v>9</v>
      </c>
      <c r="L24" s="61" t="str">
        <f t="shared" si="0"/>
        <v>Week 9</v>
      </c>
      <c r="M24" s="15"/>
      <c r="N24" s="62" t="str">
        <f>IF(N10="3 weeks",L21,IF(N10="4 weeks",L20,IF(N10="5 weeks",L19,IF(N10="6 weeks",L18,IF(N10="8 weeks (accelerated)",L17,"")))))</f>
        <v>Week 6</v>
      </c>
      <c r="O24" s="138">
        <f>IF(N10="3 weeks",M21,IF(N10="4 weeks",M20,IF(N10="5 weeks",M19,IF(N10="5 weeks",M18,IF(N10="8 weeks (accelerated)",M17,0)))))</f>
        <v>0</v>
      </c>
      <c r="P24" s="151"/>
      <c r="Q24" s="123">
        <f t="shared" si="7"/>
        <v>9</v>
      </c>
      <c r="R24" s="107" t="str">
        <f t="shared" si="1"/>
        <v>Week 9</v>
      </c>
      <c r="S24" s="15"/>
      <c r="T24" s="62" t="str">
        <f>IF(T10="3 weeks",R21,IF(T10="4 weeks",R20,IF(T10="5 weeks",R19,IF(T10="6 weeks",R18,IF(T10="8 weeks (accelerated)",R17,"")))))</f>
        <v>Week 6</v>
      </c>
      <c r="U24" s="138">
        <f>IF(T10="3 weeks",S21,IF(T10="4 weeks",S20,IF(T10="5 weeks",S19,IF(T10="6 weeks",S18,IF(T10="8 weeks (accelerated)",S17,0)))))</f>
        <v>0</v>
      </c>
      <c r="V24" s="151"/>
      <c r="W24" s="119">
        <f t="shared" si="8"/>
        <v>9</v>
      </c>
      <c r="X24" s="107" t="str">
        <f t="shared" si="2"/>
        <v>Week 9</v>
      </c>
      <c r="Y24" s="15"/>
      <c r="Z24" s="62" t="str">
        <f>IF(Z10="3 weeks",X21,IF(Z10="4 weeks",X20,IF(Z10="5 weeks",X19,IF(Z10="6 weeks",X18,IF(Z10="8 weeks (accelerated)",X17,"")))))</f>
        <v>Week 6</v>
      </c>
      <c r="AA24" s="138">
        <f>IF(Z10="3 weeks",Y21,IF(Z10="4 weeks",Y20,IF(Z10="5 weeks",Y19,IF(Z10="6 weeks",Y18,IF(Z10="8 weeks (accelerated)",Y17,0)))))</f>
        <v>0</v>
      </c>
      <c r="AB24" s="151"/>
      <c r="AC24" s="108">
        <f t="shared" si="9"/>
        <v>9</v>
      </c>
      <c r="AD24" s="107" t="str">
        <f t="shared" si="3"/>
        <v>Week 9</v>
      </c>
      <c r="AE24" s="15"/>
      <c r="AF24" s="62" t="str">
        <f>IF(AF10="3 weeks",AD21,IF(AF10="4 weeks",AD20,IF(AF10="5 weeks",AD19,IF(AF10="6 weeks",AD18,IF(AF10="8 weeks (accelerated)",AD17,"")))))</f>
        <v>Week 6</v>
      </c>
      <c r="AG24" s="138">
        <f>IF(AF10="3 weeks",AE21,IF(AF10="4 weeks",AE20,IF(AF10="5 weeks",AE19,IF(AF10="6 weeks",AE18,IF(AF10="8 weeks (accelerated)",AE17,0)))))</f>
        <v>0</v>
      </c>
      <c r="AH24" s="151"/>
      <c r="AI24" s="1"/>
      <c r="AJ24" s="1"/>
    </row>
    <row r="25" spans="1:36" x14ac:dyDescent="0.25">
      <c r="A25" s="1"/>
      <c r="B25" s="1"/>
      <c r="C25" s="59">
        <f t="shared" si="4"/>
        <v>0</v>
      </c>
      <c r="D25" s="60" t="str">
        <f t="shared" si="10"/>
        <v/>
      </c>
      <c r="E25" s="50">
        <v>10</v>
      </c>
      <c r="F25" s="61" t="str">
        <f t="shared" si="5"/>
        <v>Week 10</v>
      </c>
      <c r="G25" s="15"/>
      <c r="H25" s="62" t="str">
        <f>IF(H10="3 weeks",F22,IF(H10="4 weeks",F21,IF(H10="5 weeks",F20,IF(H10="6 weeks",F19,IF(H10="8 weeks (accelerated)",F18,"")))))</f>
        <v>Week 7</v>
      </c>
      <c r="I25" s="138">
        <f>IF(H10="3 weeks",G22,IF(H10="4 weeks",G21,IF(H10="5 weeks",G20,IF(H10="5 weeks",G19,IF(H10="8 weeks (accelerated)",G18,0)))))</f>
        <v>0</v>
      </c>
      <c r="J25" s="151"/>
      <c r="K25" s="108">
        <f t="shared" si="6"/>
        <v>10</v>
      </c>
      <c r="L25" s="61" t="str">
        <f t="shared" si="0"/>
        <v>Week 10</v>
      </c>
      <c r="M25" s="15"/>
      <c r="N25" s="62" t="str">
        <f>IF(N10="3 weeks",L22,IF(N10="4 weeks",L21,IF(N10="5 weeks",L20,IF(N10="6 weeks",L19,IF(N10="8 weeks (accelerated)",L18,"")))))</f>
        <v>Week 7</v>
      </c>
      <c r="O25" s="138">
        <f>IF(N10="3 weeks",M22,IF(N10="4 weeks",M21,IF(N10="5 weeks",M20,IF(N10="5 weeks",M19,IF(N10="8 weeks (accelerated)",M18,0)))))</f>
        <v>0</v>
      </c>
      <c r="P25" s="151"/>
      <c r="Q25" s="123">
        <f t="shared" si="7"/>
        <v>10</v>
      </c>
      <c r="R25" s="107" t="str">
        <f t="shared" si="1"/>
        <v>Week 10</v>
      </c>
      <c r="S25" s="15"/>
      <c r="T25" s="62" t="str">
        <f>IF(T10="3 weeks",R22,IF(T10="4 weeks",R21,IF(T10="5 weeks",R20,IF(T10="6 weeks",R19,IF(T10="8 weeks (accelerated)",R18,"")))))</f>
        <v>Week 7</v>
      </c>
      <c r="U25" s="138">
        <f>IF(T10="3 weeks",S22,IF(T10="4 weeks",S21,IF(T10="5 weeks",S20,IF(T10="6 weeks",S19,IF(T10="8 weeks (accelerated)",S18,0)))))</f>
        <v>0</v>
      </c>
      <c r="V25" s="151"/>
      <c r="W25" s="119">
        <f t="shared" si="8"/>
        <v>10</v>
      </c>
      <c r="X25" s="107" t="str">
        <f t="shared" si="2"/>
        <v>Week 10</v>
      </c>
      <c r="Y25" s="15"/>
      <c r="Z25" s="62" t="str">
        <f>IF(Z10="3 weeks",X22,IF(Z10="4 weeks",X21,IF(Z10="5 weeks",X20,IF(Z10="6 weeks",X19,IF(Z10="8 weeks (accelerated)",X18,"")))))</f>
        <v>Week 7</v>
      </c>
      <c r="AA25" s="138">
        <f>IF(Z10="3 weeks",Y22,IF(Z10="4 weeks",Y21,IF(Z10="5 weeks",Y20,IF(Z10="6 weeks",Y19,IF(Z10="8 weeks (accelerated)",Y18,0)))))</f>
        <v>0</v>
      </c>
      <c r="AB25" s="151"/>
      <c r="AC25" s="108">
        <f t="shared" si="9"/>
        <v>10</v>
      </c>
      <c r="AD25" s="107" t="str">
        <f t="shared" si="3"/>
        <v>Week 10</v>
      </c>
      <c r="AE25" s="15"/>
      <c r="AF25" s="62" t="str">
        <f>IF(AF10="3 weeks",AD22,IF(AF10="4 weeks",AD21,IF(AF10="5 weeks",AD20,IF(AF10="6 weeks",AD19,IF(AF10="8 weeks (accelerated)",AD18,"")))))</f>
        <v>Week 7</v>
      </c>
      <c r="AG25" s="138">
        <f>IF(AF10="3 weeks",AE22,IF(AF10="4 weeks",AE21,IF(AF10="5 weeks",AE20,IF(AF10="6 weeks",AE19,IF(AF10="8 weeks (accelerated)",AE18,0)))))</f>
        <v>0</v>
      </c>
      <c r="AH25" s="151"/>
      <c r="AI25" s="1"/>
      <c r="AJ25" s="1"/>
    </row>
    <row r="26" spans="1:36" x14ac:dyDescent="0.25">
      <c r="A26" s="1"/>
      <c r="B26" s="1"/>
      <c r="C26" s="59">
        <f t="shared" si="4"/>
        <v>0</v>
      </c>
      <c r="D26" s="60" t="str">
        <f t="shared" si="10"/>
        <v/>
      </c>
      <c r="E26" s="50">
        <v>11</v>
      </c>
      <c r="F26" s="61" t="str">
        <f t="shared" si="5"/>
        <v>Week 11</v>
      </c>
      <c r="G26" s="15"/>
      <c r="H26" s="62" t="str">
        <f>IF(H10="3 weeks",F23,IF(H10="4 weeks",F22,IF(H10="5 weeks",F21,IF(H10="6 weeks",F20,IF(H10="8 weeks (accelerated)",F19,IF(H10="12 weeks",F16,""))))))</f>
        <v>Week 8</v>
      </c>
      <c r="I26" s="138">
        <f>INDEX(F16:G67,MATCH(H26,F16:F67,0),2)</f>
        <v>0</v>
      </c>
      <c r="J26" s="151"/>
      <c r="K26" s="108">
        <f t="shared" si="6"/>
        <v>11</v>
      </c>
      <c r="L26" s="61" t="str">
        <f t="shared" si="0"/>
        <v>Week 11</v>
      </c>
      <c r="M26" s="15"/>
      <c r="N26" s="62" t="str">
        <f>IF(N10="3 weeks",L23,IF(N10="4 weeks",L22,IF(N10="5 weeks",L21,IF(N10="6 weeks",L20,IF(N10="8 weeks (accelerated)",L19,IF(N10="12 weeks",L16,""))))))</f>
        <v>Week 8</v>
      </c>
      <c r="O26" s="138">
        <f>INDEX(L16:M67,MATCH(N26,L16:L67,0),2)</f>
        <v>0</v>
      </c>
      <c r="P26" s="151"/>
      <c r="Q26" s="123">
        <f t="shared" si="7"/>
        <v>11</v>
      </c>
      <c r="R26" s="107" t="str">
        <f t="shared" si="1"/>
        <v>Week 11</v>
      </c>
      <c r="S26" s="15"/>
      <c r="T26" s="62" t="str">
        <f>IF(T10="3 weeks",R23,IF(T10="4 weeks",R22,IF(T10="5 weeks",R21,IF(T10="6 weeks",R20,IF(T10="8 weeks (accelerated)",R19,IF(T10="12 weeks",R16,""))))))</f>
        <v>Week 8</v>
      </c>
      <c r="U26" s="138">
        <f>INDEX(R16:S67,MATCH(T26,R16:R67,0),2)</f>
        <v>0</v>
      </c>
      <c r="V26" s="151"/>
      <c r="W26" s="119">
        <f t="shared" si="8"/>
        <v>11</v>
      </c>
      <c r="X26" s="107" t="str">
        <f t="shared" si="2"/>
        <v>Week 11</v>
      </c>
      <c r="Y26" s="15"/>
      <c r="Z26" s="62" t="str">
        <f>IF(Z10="3 weeks",X23,IF(Z10="4 weeks",X22,IF(Z10="5 weeks",X21,IF(Z10="6 weeks",X20,IF(Z10="8 weeks (accelerated)",X19,IF(Z10="12 weeks",X16,""))))))</f>
        <v>Week 8</v>
      </c>
      <c r="AA26" s="138">
        <f>INDEX(X16:Y67,MATCH(Z26,X16:X67,0),2)</f>
        <v>0</v>
      </c>
      <c r="AB26" s="151"/>
      <c r="AC26" s="108">
        <f t="shared" si="9"/>
        <v>11</v>
      </c>
      <c r="AD26" s="107" t="str">
        <f t="shared" si="3"/>
        <v>Week 11</v>
      </c>
      <c r="AE26" s="15"/>
      <c r="AF26" s="62" t="str">
        <f>IF(AF10="3 weeks",AD23,IF(AF10="4 weeks",AD22,IF(AF10="5 weeks",AD21,IF(AF10="6 weeks",AD20,IF(AF10="8 weeks (accelerated)",AD19,IF(AF10="12 weeks",AD16,""))))))</f>
        <v>Week 8</v>
      </c>
      <c r="AG26" s="138">
        <f>INDEX(AD16:AE67,MATCH(AF26,AD16:AD67,0),2)</f>
        <v>0</v>
      </c>
      <c r="AH26" s="151"/>
      <c r="AI26" s="1"/>
      <c r="AJ26" s="1"/>
    </row>
    <row r="27" spans="1:36" x14ac:dyDescent="0.25">
      <c r="A27" s="1"/>
      <c r="B27" s="1"/>
      <c r="C27" s="59">
        <f t="shared" si="4"/>
        <v>0</v>
      </c>
      <c r="D27" s="60" t="str">
        <f t="shared" si="10"/>
        <v/>
      </c>
      <c r="E27" s="50">
        <v>12</v>
      </c>
      <c r="F27" s="61" t="str">
        <f t="shared" si="5"/>
        <v>Week 12</v>
      </c>
      <c r="G27" s="15"/>
      <c r="H27" s="62" t="str">
        <f>IF(H10="3 weeks",F24,IF(H10="4 weeks",F23,IF(H10="5 weeks",F22,IF(H10="6 weeks",F21,IF(H10="8 weeks (accelerated)",F20,IF(H10="12 weeks",F17,""))))))</f>
        <v>Week 9</v>
      </c>
      <c r="I27" s="138">
        <f>INDEX(F16:G67,MATCH(H27,F16:F67,0),2)</f>
        <v>0</v>
      </c>
      <c r="J27" s="151"/>
      <c r="K27" s="108">
        <f t="shared" si="6"/>
        <v>12</v>
      </c>
      <c r="L27" s="61" t="str">
        <f t="shared" si="0"/>
        <v>Week 12</v>
      </c>
      <c r="M27" s="15"/>
      <c r="N27" s="62" t="str">
        <f>IF(N10="3 weeks",L24,IF(N10="4 weeks",L23,IF(N10="5 weeks",L22,IF(N10="6 weeks",L21,IF(N10="8 weeks (accelerated)",L20,IF(N10="12 weeks",L17,""))))))</f>
        <v>Week 9</v>
      </c>
      <c r="O27" s="138">
        <f>INDEX(L16:M67,MATCH(N27,L16:L67,0),2)</f>
        <v>0</v>
      </c>
      <c r="P27" s="151"/>
      <c r="Q27" s="123">
        <f t="shared" si="7"/>
        <v>12</v>
      </c>
      <c r="R27" s="107" t="str">
        <f t="shared" si="1"/>
        <v>Week 12</v>
      </c>
      <c r="S27" s="15"/>
      <c r="T27" s="62" t="str">
        <f>IF(T10="3 weeks",R24,IF(T10="4 weeks",R23,IF(T10="5 weeks",R22,IF(T10="6 weeks",R21,IF(T10="8 weeks (accelerated)",R20,IF(T10="12 weeks",R17,""))))))</f>
        <v>Week 9</v>
      </c>
      <c r="U27" s="138">
        <f>INDEX(R16:S67,MATCH(T27,R16:R67,0),2)</f>
        <v>0</v>
      </c>
      <c r="V27" s="151"/>
      <c r="W27" s="119">
        <f t="shared" si="8"/>
        <v>12</v>
      </c>
      <c r="X27" s="107" t="str">
        <f t="shared" si="2"/>
        <v>Week 12</v>
      </c>
      <c r="Y27" s="15"/>
      <c r="Z27" s="62" t="str">
        <f>IF(Z10="3 weeks",X24,IF(Z10="4 weeks",X23,IF(Z10="5 weeks",X22,IF(Z10="6 weeks",X21,IF(Z10="8 weeks (accelerated)",X20,IF(Z10="12 weeks",X17,""))))))</f>
        <v>Week 9</v>
      </c>
      <c r="AA27" s="138">
        <f>INDEX(X16:Y67,MATCH(Z27,X16:X67,0),2)</f>
        <v>0</v>
      </c>
      <c r="AB27" s="151"/>
      <c r="AC27" s="108">
        <f t="shared" si="9"/>
        <v>12</v>
      </c>
      <c r="AD27" s="107" t="str">
        <f t="shared" si="3"/>
        <v>Week 12</v>
      </c>
      <c r="AE27" s="15"/>
      <c r="AF27" s="62" t="str">
        <f>IF(AF10="3 weeks",AD24,IF(AF10="4 weeks",AD23,IF(AF10="5 weeks",AD22,IF(AF10="6 weeks",AD21,IF(AF10="8 weeks (accelerated)",AD20,IF(AF10="12 weeks",AD17,""))))))</f>
        <v>Week 9</v>
      </c>
      <c r="AG27" s="138">
        <f>INDEX(AD16:AE67,MATCH(AF27,AD16:AD67,0),2)</f>
        <v>0</v>
      </c>
      <c r="AH27" s="151"/>
      <c r="AI27" s="1"/>
      <c r="AJ27" s="1"/>
    </row>
    <row r="28" spans="1:36" x14ac:dyDescent="0.25">
      <c r="A28" s="1"/>
      <c r="B28" s="1"/>
      <c r="C28" s="59">
        <f t="shared" si="4"/>
        <v>0</v>
      </c>
      <c r="D28" s="60" t="str">
        <f t="shared" si="10"/>
        <v/>
      </c>
      <c r="E28" s="50">
        <v>13</v>
      </c>
      <c r="F28" s="61" t="str">
        <f t="shared" si="5"/>
        <v>Week 13</v>
      </c>
      <c r="G28" s="15"/>
      <c r="H28" s="62" t="str">
        <f>IF(H10="3 weeks",F25,IF(H10="4 weeks",F24,IF(H10="5 weeks",F23,IF(H10="6 weeks",F22,IF(H10="8 weeks (accelerated)",F21,IF(H10="12 weeks",F18,""))))))</f>
        <v>Week 10</v>
      </c>
      <c r="I28" s="138">
        <f>INDEX(F16:G67,MATCH(H28,F16:F67,0),2)</f>
        <v>0</v>
      </c>
      <c r="J28" s="151"/>
      <c r="K28" s="108">
        <f t="shared" si="6"/>
        <v>13</v>
      </c>
      <c r="L28" s="61" t="str">
        <f t="shared" si="0"/>
        <v>Week 13</v>
      </c>
      <c r="M28" s="15"/>
      <c r="N28" s="62" t="str">
        <f>IF(N10="3 weeks",L25,IF(N10="4 weeks",L24,IF(N10="5 weeks",L23,IF(N10="6 weeks",L22,IF(N10="8 weeks (accelerated)",L21,IF(N10="12 weeks",L18,""))))))</f>
        <v>Week 10</v>
      </c>
      <c r="O28" s="138">
        <f>INDEX(L16:M67,MATCH(N28,L16:L67,0),2)</f>
        <v>0</v>
      </c>
      <c r="P28" s="151"/>
      <c r="Q28" s="123">
        <f t="shared" si="7"/>
        <v>13</v>
      </c>
      <c r="R28" s="107" t="str">
        <f t="shared" si="1"/>
        <v>Week 13</v>
      </c>
      <c r="S28" s="15"/>
      <c r="T28" s="62" t="str">
        <f>IF(T10="3 weeks",R25,IF(T10="4 weeks",R24,IF(T10="5 weeks",R23,IF(T10="6 weeks",R22,IF(T10="8 weeks (accelerated)",R21,IF(T10="12 weeks",R18,""))))))</f>
        <v>Week 10</v>
      </c>
      <c r="U28" s="138">
        <f>INDEX(R16:S67,MATCH(T28,R16:R67,0),2)</f>
        <v>0</v>
      </c>
      <c r="V28" s="151"/>
      <c r="W28" s="119">
        <f t="shared" si="8"/>
        <v>13</v>
      </c>
      <c r="X28" s="107" t="str">
        <f t="shared" si="2"/>
        <v>Week 13</v>
      </c>
      <c r="Y28" s="15"/>
      <c r="Z28" s="62" t="str">
        <f>IF(Z10="3 weeks",X25,IF(Z10="4 weeks",X24,IF(Z10="5 weeks",X23,IF(Z10="6 weeks",X22,IF(Z10="8 weeks (accelerated)",X21,IF(Z10="12 weeks",X18,""))))))</f>
        <v>Week 10</v>
      </c>
      <c r="AA28" s="138">
        <f>INDEX(X16:Y67,MATCH(Z28,X16:X67,0),2)</f>
        <v>0</v>
      </c>
      <c r="AB28" s="151"/>
      <c r="AC28" s="108">
        <f t="shared" si="9"/>
        <v>13</v>
      </c>
      <c r="AD28" s="107" t="str">
        <f t="shared" si="3"/>
        <v>Week 13</v>
      </c>
      <c r="AE28" s="15"/>
      <c r="AF28" s="62" t="str">
        <f>IF(AF10="3 weeks",AD25,IF(AF10="4 weeks",AD24,IF(AF10="5 weeks",AD23,IF(AF10="6 weeks",AD22,IF(AF10="8 weeks (accelerated)",AD21,IF(AF10="12 weeks",AD18,""))))))</f>
        <v>Week 10</v>
      </c>
      <c r="AG28" s="138">
        <f>INDEX(AD16:AE67,MATCH(AF28,AD16:AD67,0),2)</f>
        <v>0</v>
      </c>
      <c r="AH28" s="151"/>
      <c r="AI28" s="1"/>
      <c r="AJ28" s="1"/>
    </row>
    <row r="29" spans="1:36" x14ac:dyDescent="0.25">
      <c r="A29" s="1"/>
      <c r="B29" s="1"/>
      <c r="C29" s="59">
        <f t="shared" si="4"/>
        <v>0</v>
      </c>
      <c r="D29" s="60" t="str">
        <f t="shared" si="10"/>
        <v/>
      </c>
      <c r="E29" s="50">
        <v>14</v>
      </c>
      <c r="F29" s="61" t="str">
        <f t="shared" si="5"/>
        <v>Week 14</v>
      </c>
      <c r="G29" s="15"/>
      <c r="H29" s="62" t="str">
        <f>IF(H10="3 weeks",F26,IF(H10="4 weeks",F25,IF(H10="5 weeks",F24,IF(H10="6 weeks",F23,IF(H10="8 weeks (accelerated)",F22,IF(H10="12 weeks",F19,""))))))</f>
        <v>Week 11</v>
      </c>
      <c r="I29" s="138">
        <f>INDEX(F16:G67,MATCH(H29,F16:F67,0),2)</f>
        <v>0</v>
      </c>
      <c r="J29" s="151"/>
      <c r="K29" s="108">
        <f t="shared" si="6"/>
        <v>14</v>
      </c>
      <c r="L29" s="107" t="str">
        <f t="shared" si="0"/>
        <v>Week 14</v>
      </c>
      <c r="M29" s="15"/>
      <c r="N29" s="62" t="str">
        <f>IF(N10="3 weeks",L26,IF(N10="4 weeks",L25,IF(N10="5 weeks",L24,IF(N10="6 weeks",L23,IF(N10="8 weeks (accelerated)",L22,IF(N10="12 weeks",L19,""))))))</f>
        <v>Week 11</v>
      </c>
      <c r="O29" s="138">
        <f>INDEX(L16:M67,MATCH(N29,L16:L67,0),2)</f>
        <v>0</v>
      </c>
      <c r="P29" s="151"/>
      <c r="Q29" s="123">
        <f t="shared" si="7"/>
        <v>14</v>
      </c>
      <c r="R29" s="107" t="str">
        <f t="shared" si="1"/>
        <v>Week 14</v>
      </c>
      <c r="S29" s="15"/>
      <c r="T29" s="62" t="str">
        <f>IF(T10="3 weeks",R26,IF(T10="4 weeks",R25,IF(T10="5 weeks",R24,IF(T10="6 weeks",R23,IF(T10="8 weeks (accelerated)",R22,IF(T10="12 weeks",R19,""))))))</f>
        <v>Week 11</v>
      </c>
      <c r="U29" s="138">
        <f>INDEX(R16:S67,MATCH(T29,R16:R67,0),2)</f>
        <v>0</v>
      </c>
      <c r="V29" s="151"/>
      <c r="W29" s="119">
        <f t="shared" si="8"/>
        <v>14</v>
      </c>
      <c r="X29" s="107" t="str">
        <f t="shared" si="2"/>
        <v>Week 14</v>
      </c>
      <c r="Y29" s="15"/>
      <c r="Z29" s="62" t="str">
        <f>IF(Z10="3 weeks",X26,IF(Z10="4 weeks",X25,IF(Z10="5 weeks",X24,IF(Z10="6 weeks",X23,IF(Z10="8 weeks (accelerated)",X22,IF(Z10="12 weeks",X19,""))))))</f>
        <v>Week 11</v>
      </c>
      <c r="AA29" s="138">
        <f>INDEX(X16:Y67,MATCH(Z29,X16:X67,0),2)</f>
        <v>0</v>
      </c>
      <c r="AB29" s="151"/>
      <c r="AC29" s="108">
        <f t="shared" si="9"/>
        <v>14</v>
      </c>
      <c r="AD29" s="107" t="str">
        <f t="shared" si="3"/>
        <v>Week 14</v>
      </c>
      <c r="AE29" s="15"/>
      <c r="AF29" s="62" t="str">
        <f>IF(AF10="3 weeks",AD26,IF(AF10="4 weeks",AD25,IF(AF10="5 weeks",AD24,IF(AF10="6 weeks",AD23,IF(AF10="8 weeks (accelerated)",AD22,IF(AF10="12 weeks",AD19,""))))))</f>
        <v>Week 11</v>
      </c>
      <c r="AG29" s="138">
        <f>INDEX(AD16:AE67,MATCH(AF29,AD16:AD67,0),2)</f>
        <v>0</v>
      </c>
      <c r="AH29" s="151"/>
      <c r="AI29" s="1"/>
      <c r="AJ29" s="1"/>
    </row>
    <row r="30" spans="1:36" x14ac:dyDescent="0.25">
      <c r="A30" s="1"/>
      <c r="B30" s="1"/>
      <c r="C30" s="59">
        <f t="shared" si="4"/>
        <v>0</v>
      </c>
      <c r="D30" s="60" t="str">
        <f t="shared" si="10"/>
        <v/>
      </c>
      <c r="E30" s="50">
        <v>15</v>
      </c>
      <c r="F30" s="61" t="str">
        <f t="shared" si="5"/>
        <v>Week 15</v>
      </c>
      <c r="G30" s="15"/>
      <c r="H30" s="62" t="str">
        <f>IF(H10="3 weeks",F27,IF(H10="4 weeks",F26,IF(H10="5 weeks",F25,IF(H10="6 weeks",F24,IF(H10="8 weeks (accelerated)",F23,IF(H10="12 weeks",F20,""))))))</f>
        <v>Week 12</v>
      </c>
      <c r="I30" s="138">
        <f>INDEX(F16:G67,MATCH(H30,F16:F67,0),2)</f>
        <v>0</v>
      </c>
      <c r="J30" s="151"/>
      <c r="K30" s="108">
        <f t="shared" si="6"/>
        <v>15</v>
      </c>
      <c r="L30" s="107" t="str">
        <f t="shared" si="0"/>
        <v>Week 15</v>
      </c>
      <c r="M30" s="15"/>
      <c r="N30" s="62" t="str">
        <f>IF(N10="3 weeks",L27,IF(N10="4 weeks",L26,IF(N10="5 weeks",L25,IF(N10="6 weeks",L24,IF(N10="8 weeks (accelerated)",L23,IF(N10="12 weeks",L20,""))))))</f>
        <v>Week 12</v>
      </c>
      <c r="O30" s="138">
        <f>INDEX(L16:M67,MATCH(N30,L16:L67,0),2)</f>
        <v>0</v>
      </c>
      <c r="P30" s="151"/>
      <c r="Q30" s="123">
        <f t="shared" si="7"/>
        <v>15</v>
      </c>
      <c r="R30" s="107" t="str">
        <f t="shared" si="1"/>
        <v>Week 15</v>
      </c>
      <c r="S30" s="15"/>
      <c r="T30" s="62" t="str">
        <f>IF(T10="3 weeks",R27,IF(T10="4 weeks",R26,IF(T10="5 weeks",R25,IF(T10="6 weeks",R24,IF(T10="8 weeks (accelerated)",R23,IF(T10="12 weeks",R20,""))))))</f>
        <v>Week 12</v>
      </c>
      <c r="U30" s="138">
        <f>INDEX(R16:S67,MATCH(T30,R16:R67,0),2)</f>
        <v>0</v>
      </c>
      <c r="V30" s="151"/>
      <c r="W30" s="119">
        <f t="shared" si="8"/>
        <v>15</v>
      </c>
      <c r="X30" s="107" t="str">
        <f t="shared" si="2"/>
        <v>Week 15</v>
      </c>
      <c r="Y30" s="15"/>
      <c r="Z30" s="62" t="str">
        <f>IF(Z10="3 weeks",X27,IF(Z10="4 weeks",X26,IF(Z10="5 weeks",X25,IF(Z10="6 weeks",X24,IF(Z10="8 weeks (accelerated)",X23,IF(Z10="12 weeks",X20,""))))))</f>
        <v>Week 12</v>
      </c>
      <c r="AA30" s="138">
        <f>INDEX(X16:Y67,MATCH(Z30,X16:X67,0),2)</f>
        <v>0</v>
      </c>
      <c r="AB30" s="151"/>
      <c r="AC30" s="108">
        <f t="shared" si="9"/>
        <v>15</v>
      </c>
      <c r="AD30" s="107" t="str">
        <f t="shared" si="3"/>
        <v>Week 15</v>
      </c>
      <c r="AE30" s="15"/>
      <c r="AF30" s="62" t="str">
        <f>IF(AF10="3 weeks",AD27,IF(AF10="4 weeks",AD26,IF(AF10="5 weeks",AD25,IF(AF10="6 weeks",AD24,IF(AF10="8 weeks (accelerated)",AD23,IF(AF10="12 weeks",AD20,""))))))</f>
        <v>Week 12</v>
      </c>
      <c r="AG30" s="138">
        <f>INDEX(AD16:AE67,MATCH(AF30,AD16:AD67,0),2)</f>
        <v>0</v>
      </c>
      <c r="AH30" s="151"/>
      <c r="AI30" s="1"/>
      <c r="AJ30" s="1"/>
    </row>
    <row r="31" spans="1:36" x14ac:dyDescent="0.25">
      <c r="A31" s="1"/>
      <c r="B31" s="1"/>
      <c r="C31" s="59">
        <f t="shared" si="4"/>
        <v>0</v>
      </c>
      <c r="D31" s="60" t="str">
        <f t="shared" si="10"/>
        <v/>
      </c>
      <c r="E31" s="50">
        <v>16</v>
      </c>
      <c r="F31" s="61" t="str">
        <f t="shared" si="5"/>
        <v>Week 16</v>
      </c>
      <c r="G31" s="15"/>
      <c r="H31" s="62" t="str">
        <f>IF(H10="3 weeks",F28,IF(H10="4 weeks",F27,IF(H10="5 weeks",F26,IF(H10="6 weeks",F25,IF(H10="8 weeks (accelerated)",F24,IF(H10="12 weeks",F21,""))))))</f>
        <v>Week 13</v>
      </c>
      <c r="I31" s="138">
        <f>INDEX(F16:G67,MATCH(H31,F16:F67,0),2)</f>
        <v>0</v>
      </c>
      <c r="J31" s="151"/>
      <c r="K31" s="108">
        <f t="shared" si="6"/>
        <v>16</v>
      </c>
      <c r="L31" s="107" t="str">
        <f t="shared" si="0"/>
        <v>Week 16</v>
      </c>
      <c r="M31" s="15"/>
      <c r="N31" s="62" t="str">
        <f>IF(N10="3 weeks",L28,IF(N10="4 weeks",L27,IF(N10="5 weeks",L26,IF(N10="6 weeks",L25,IF(N10="8 weeks (accelerated)",L24,IF(N10="12 weeks",L21,""))))))</f>
        <v>Week 13</v>
      </c>
      <c r="O31" s="138">
        <f>INDEX(L16:M67,MATCH(N31,L16:L67,0),2)</f>
        <v>0</v>
      </c>
      <c r="P31" s="151"/>
      <c r="Q31" s="123">
        <f t="shared" si="7"/>
        <v>16</v>
      </c>
      <c r="R31" s="107" t="str">
        <f t="shared" si="1"/>
        <v>Week 16</v>
      </c>
      <c r="S31" s="15"/>
      <c r="T31" s="62" t="str">
        <f>IF(T10="3 weeks",R28,IF(T10="4 weeks",R27,IF(T10="5 weeks",R26,IF(T10="6 weeks",R25,IF(T10="8 weeks (accelerated)",R24,IF(T10="12 weeks",R21,""))))))</f>
        <v>Week 13</v>
      </c>
      <c r="U31" s="138">
        <f>INDEX(R16:S67,MATCH(T31,R16:R67,0),2)</f>
        <v>0</v>
      </c>
      <c r="V31" s="151"/>
      <c r="W31" s="119">
        <f t="shared" si="8"/>
        <v>16</v>
      </c>
      <c r="X31" s="107" t="str">
        <f t="shared" si="2"/>
        <v>Week 16</v>
      </c>
      <c r="Y31" s="15"/>
      <c r="Z31" s="62" t="str">
        <f>IF(Z10="3 weeks",X28,IF(Z10="4 weeks",X27,IF(Z10="5 weeks",X26,IF(Z10="6 weeks",X25,IF(Z10="8 weeks (accelerated)",X24,IF(Z10="12 weeks",X21,""))))))</f>
        <v>Week 13</v>
      </c>
      <c r="AA31" s="138">
        <f>INDEX(X16:Y67,MATCH(Z31,X16:X67,0),2)</f>
        <v>0</v>
      </c>
      <c r="AB31" s="151"/>
      <c r="AC31" s="108">
        <f t="shared" si="9"/>
        <v>16</v>
      </c>
      <c r="AD31" s="107" t="str">
        <f t="shared" si="3"/>
        <v>Week 16</v>
      </c>
      <c r="AE31" s="15"/>
      <c r="AF31" s="62" t="str">
        <f>IF(AF10="3 weeks",AD28,IF(AF10="4 weeks",AD27,IF(AF10="5 weeks",AD26,IF(AF10="6 weeks",AD25,IF(AF10="8 weeks (accelerated)",AD24,IF(AF10="12 weeks",AD21,""))))))</f>
        <v>Week 13</v>
      </c>
      <c r="AG31" s="138">
        <f>INDEX(AD16:AE67,MATCH(AF31,AD16:AD67,0),2)</f>
        <v>0</v>
      </c>
      <c r="AH31" s="151"/>
      <c r="AI31" s="1"/>
      <c r="AJ31" s="1"/>
    </row>
    <row r="32" spans="1:36" x14ac:dyDescent="0.25">
      <c r="A32" s="1"/>
      <c r="B32" s="1"/>
      <c r="C32" s="59">
        <f t="shared" si="4"/>
        <v>0</v>
      </c>
      <c r="D32" s="60" t="str">
        <f t="shared" si="10"/>
        <v/>
      </c>
      <c r="E32" s="50">
        <v>17</v>
      </c>
      <c r="F32" s="61" t="str">
        <f t="shared" si="5"/>
        <v>Week 17</v>
      </c>
      <c r="G32" s="15"/>
      <c r="H32" s="62" t="str">
        <f>IF(H10="3 weeks",F29,IF(H10="4 weeks",F28,IF(H10="5 weeks",F27,IF(H10="6 weeks",F26,IF(H10="8 weeks (accelerated)",F25,IF(H10="12 weeks",F22,""))))))</f>
        <v>Week 14</v>
      </c>
      <c r="I32" s="138">
        <f>INDEX(F16:G67,MATCH(H32,F16:F67,0),2)</f>
        <v>0</v>
      </c>
      <c r="J32" s="151"/>
      <c r="K32" s="108">
        <f t="shared" si="6"/>
        <v>17</v>
      </c>
      <c r="L32" s="107" t="str">
        <f t="shared" si="0"/>
        <v>Week 17</v>
      </c>
      <c r="M32" s="15"/>
      <c r="N32" s="62" t="str">
        <f>IF(N10="3 weeks",L29,IF(N10="4 weeks",L28,IF(N10="5 weeks",L27,IF(N10="6 weeks",L26,IF(N10="8 weeks (accelerated)",L25,IF(N10="12 weeks",L22,""))))))</f>
        <v>Week 14</v>
      </c>
      <c r="O32" s="138">
        <f>INDEX(L16:M67,MATCH(N32,L16:L67,0),2)</f>
        <v>0</v>
      </c>
      <c r="P32" s="151"/>
      <c r="Q32" s="123">
        <f t="shared" si="7"/>
        <v>17</v>
      </c>
      <c r="R32" s="107" t="str">
        <f t="shared" si="1"/>
        <v>Week 17</v>
      </c>
      <c r="S32" s="15"/>
      <c r="T32" s="62" t="str">
        <f>IF(T10="3 weeks",R29,IF(T10="4 weeks",R28,IF(T10="5 weeks",R27,IF(T10="6 weeks",R26,IF(T10="8 weeks (accelerated)",R25,IF(T10="12 weeks",R22,""))))))</f>
        <v>Week 14</v>
      </c>
      <c r="U32" s="138">
        <f>INDEX(R16:S67,MATCH(T32,R16:R67,0),2)</f>
        <v>0</v>
      </c>
      <c r="V32" s="151"/>
      <c r="W32" s="119">
        <f t="shared" si="8"/>
        <v>17</v>
      </c>
      <c r="X32" s="107" t="str">
        <f t="shared" si="2"/>
        <v>Week 17</v>
      </c>
      <c r="Y32" s="15"/>
      <c r="Z32" s="62" t="str">
        <f>IF(Z10="3 weeks",X29,IF(Z10="4 weeks",X28,IF(Z10="5 weeks",X27,IF(Z10="6 weeks",X26,IF(Z10="8 weeks (accelerated)",X25,IF(Z10="12 weeks",X22,""))))))</f>
        <v>Week 14</v>
      </c>
      <c r="AA32" s="138">
        <f>INDEX(X16:Y67,MATCH(Z32,X16:X67,0),2)</f>
        <v>0</v>
      </c>
      <c r="AB32" s="151"/>
      <c r="AC32" s="108">
        <f t="shared" si="9"/>
        <v>17</v>
      </c>
      <c r="AD32" s="107" t="str">
        <f t="shared" si="3"/>
        <v>Week 17</v>
      </c>
      <c r="AE32" s="15"/>
      <c r="AF32" s="62" t="str">
        <f>IF(AF10="3 weeks",AD29,IF(AF10="4 weeks",AD28,IF(AF10="5 weeks",AD27,IF(AF10="6 weeks",AD26,IF(AF10="8 weeks (accelerated)",AD25,IF(AF10="12 weeks",AD22,""))))))</f>
        <v>Week 14</v>
      </c>
      <c r="AG32" s="138">
        <f>INDEX(AD16:AE67,MATCH(AF32,AD16:AD67,0),2)</f>
        <v>0</v>
      </c>
      <c r="AH32" s="151"/>
      <c r="AI32" s="1"/>
      <c r="AJ32" s="1"/>
    </row>
    <row r="33" spans="1:36" x14ac:dyDescent="0.25">
      <c r="A33" s="1"/>
      <c r="B33" s="1"/>
      <c r="C33" s="59">
        <f t="shared" si="4"/>
        <v>0</v>
      </c>
      <c r="D33" s="60" t="str">
        <f t="shared" si="10"/>
        <v/>
      </c>
      <c r="E33" s="50">
        <v>18</v>
      </c>
      <c r="F33" s="61" t="str">
        <f t="shared" si="5"/>
        <v>Week 18</v>
      </c>
      <c r="G33" s="15"/>
      <c r="H33" s="62" t="str">
        <f>IF(H10="3 weeks",F30,IF(H10="4 weeks",F29,IF(H10="5 weeks",F28,IF(H10="6 weeks",F27,IF(H10="8 weeks (accelerated)",F26,IF(H10="12 weeks",F23,""))))))</f>
        <v>Week 15</v>
      </c>
      <c r="I33" s="138">
        <f>INDEX(F16:G67,MATCH(H33,F16:F67,0),2)</f>
        <v>0</v>
      </c>
      <c r="J33" s="151"/>
      <c r="K33" s="108">
        <f t="shared" si="6"/>
        <v>18</v>
      </c>
      <c r="L33" s="107" t="str">
        <f t="shared" si="0"/>
        <v>Week 18</v>
      </c>
      <c r="M33" s="15"/>
      <c r="N33" s="62" t="str">
        <f>IF(N10="3 weeks",L30,IF(N10="4 weeks",L29,IF(N10="5 weeks",L28,IF(N10="6 weeks",L27,IF(N10="8 weeks (accelerated)",L26,IF(N10="12 weeks",L23,""))))))</f>
        <v>Week 15</v>
      </c>
      <c r="O33" s="138">
        <f>INDEX(L16:M67,MATCH(N33,L16:L67,0),2)</f>
        <v>0</v>
      </c>
      <c r="P33" s="151"/>
      <c r="Q33" s="123">
        <f t="shared" si="7"/>
        <v>18</v>
      </c>
      <c r="R33" s="107" t="str">
        <f t="shared" si="1"/>
        <v>Week 18</v>
      </c>
      <c r="S33" s="15"/>
      <c r="T33" s="62" t="str">
        <f>IF(T10="3 weeks",R30,IF(T10="4 weeks",R29,IF(T10="5 weeks",R28,IF(T10="6 weeks",R27,IF(T10="8 weeks (accelerated)",R26,IF(T10="12 weeks",R23,""))))))</f>
        <v>Week 15</v>
      </c>
      <c r="U33" s="138">
        <f>INDEX(R16:S67,MATCH(T33,R16:R67,0),2)</f>
        <v>0</v>
      </c>
      <c r="V33" s="151"/>
      <c r="W33" s="119">
        <f t="shared" si="8"/>
        <v>18</v>
      </c>
      <c r="X33" s="107" t="str">
        <f t="shared" si="2"/>
        <v>Week 18</v>
      </c>
      <c r="Y33" s="15"/>
      <c r="Z33" s="62" t="str">
        <f>IF(Z10="3 weeks",X30,IF(Z10="4 weeks",X29,IF(Z10="5 weeks",X28,IF(Z10="6 weeks",X27,IF(Z10="8 weeks (accelerated)",X26,IF(Z10="12 weeks",X23,""))))))</f>
        <v>Week 15</v>
      </c>
      <c r="AA33" s="138">
        <f>INDEX(X16:Y67,MATCH(Z33,X16:X67,0),2)</f>
        <v>0</v>
      </c>
      <c r="AB33" s="151"/>
      <c r="AC33" s="108">
        <f t="shared" si="9"/>
        <v>18</v>
      </c>
      <c r="AD33" s="107" t="str">
        <f t="shared" si="3"/>
        <v>Week 18</v>
      </c>
      <c r="AE33" s="15"/>
      <c r="AF33" s="62" t="str">
        <f>IF(AF10="3 weeks",AD30,IF(AF10="4 weeks",AD29,IF(AF10="5 weeks",AD28,IF(AF10="6 weeks",AD27,IF(AF10="8 weeks (accelerated)",AD26,IF(AF10="12 weeks",AD23,""))))))</f>
        <v>Week 15</v>
      </c>
      <c r="AG33" s="138">
        <f>INDEX(AD16:AE67,MATCH(AF33,AD16:AD67,0),2)</f>
        <v>0</v>
      </c>
      <c r="AH33" s="151"/>
      <c r="AI33" s="1"/>
      <c r="AJ33" s="1"/>
    </row>
    <row r="34" spans="1:36" x14ac:dyDescent="0.25">
      <c r="A34" s="1"/>
      <c r="B34" s="1"/>
      <c r="C34" s="59">
        <f t="shared" si="4"/>
        <v>0</v>
      </c>
      <c r="D34" s="60" t="str">
        <f t="shared" si="10"/>
        <v/>
      </c>
      <c r="E34" s="50">
        <v>19</v>
      </c>
      <c r="F34" s="61" t="str">
        <f t="shared" si="5"/>
        <v>Week 19</v>
      </c>
      <c r="G34" s="15"/>
      <c r="H34" s="62" t="str">
        <f>IF(H10="3 weeks",F31,IF(H10="4 weeks",F30,IF(H10="5 weeks",F29,IF(H10="6 weeks",F28,IF(H10="8 weeks (accelerated)",F27,IF(H10="12 weeks",F24,""))))))</f>
        <v>Week 16</v>
      </c>
      <c r="I34" s="138">
        <f>INDEX(F16:G67,MATCH(H34,F16:F67,0),2)</f>
        <v>0</v>
      </c>
      <c r="J34" s="151"/>
      <c r="K34" s="108">
        <f t="shared" si="6"/>
        <v>19</v>
      </c>
      <c r="L34" s="107" t="str">
        <f t="shared" si="0"/>
        <v>Week 19</v>
      </c>
      <c r="M34" s="15"/>
      <c r="N34" s="62" t="str">
        <f>IF(N10="3 weeks",L31,IF(N10="4 weeks",L30,IF(N10="5 weeks",L29,IF(N10="6 weeks",L28,IF(N10="8 weeks (accelerated)",L27,IF(N10="12 weeks",L24,""))))))</f>
        <v>Week 16</v>
      </c>
      <c r="O34" s="138">
        <f>INDEX(L16:M67,MATCH(N34,L16:L67,0),2)</f>
        <v>0</v>
      </c>
      <c r="P34" s="151"/>
      <c r="Q34" s="123">
        <f t="shared" si="7"/>
        <v>19</v>
      </c>
      <c r="R34" s="107" t="str">
        <f t="shared" si="1"/>
        <v>Week 19</v>
      </c>
      <c r="S34" s="15"/>
      <c r="T34" s="62" t="str">
        <f>IF(T10="3 weeks",R31,IF(T10="4 weeks",R30,IF(T10="5 weeks",R29,IF(T10="6 weeks",R28,IF(T10="8 weeks (accelerated)",R27,IF(T10="12 weeks",R24,""))))))</f>
        <v>Week 16</v>
      </c>
      <c r="U34" s="138">
        <f>INDEX(R16:S67,MATCH(T34,R16:R67,0),2)</f>
        <v>0</v>
      </c>
      <c r="V34" s="151"/>
      <c r="W34" s="119">
        <f t="shared" si="8"/>
        <v>19</v>
      </c>
      <c r="X34" s="107" t="str">
        <f t="shared" si="2"/>
        <v>Week 19</v>
      </c>
      <c r="Y34" s="15"/>
      <c r="Z34" s="62" t="str">
        <f>IF(Z10="3 weeks",X31,IF(Z10="4 weeks",X30,IF(Z10="5 weeks",X29,IF(Z10="6 weeks",X28,IF(Z10="8 weeks (accelerated)",X27,IF(Z10="12 weeks",X24,""))))))</f>
        <v>Week 16</v>
      </c>
      <c r="AA34" s="138">
        <f>INDEX(X16:Y67,MATCH(Z34,X16:X67,0),2)</f>
        <v>0</v>
      </c>
      <c r="AB34" s="151"/>
      <c r="AC34" s="108">
        <f t="shared" si="9"/>
        <v>19</v>
      </c>
      <c r="AD34" s="107" t="str">
        <f t="shared" si="3"/>
        <v>Week 19</v>
      </c>
      <c r="AE34" s="15"/>
      <c r="AF34" s="62" t="str">
        <f>IF(AF10="3 weeks",AD31,IF(AF10="4 weeks",AD30,IF(AF10="5 weeks",AD29,IF(AF10="6 weeks",AD28,IF(AF10="8 weeks (accelerated)",AD27,IF(AF10="12 weeks",AD24,""))))))</f>
        <v>Week 16</v>
      </c>
      <c r="AG34" s="138">
        <f>INDEX(AD16:AE67,MATCH(AF34,AD16:AD67,0),2)</f>
        <v>0</v>
      </c>
      <c r="AH34" s="151"/>
      <c r="AI34" s="1"/>
      <c r="AJ34" s="1"/>
    </row>
    <row r="35" spans="1:36" x14ac:dyDescent="0.25">
      <c r="A35" s="1"/>
      <c r="B35" s="1"/>
      <c r="C35" s="59">
        <f t="shared" si="4"/>
        <v>0</v>
      </c>
      <c r="D35" s="60" t="str">
        <f t="shared" si="10"/>
        <v/>
      </c>
      <c r="E35" s="50">
        <v>20</v>
      </c>
      <c r="F35" s="61" t="str">
        <f t="shared" si="5"/>
        <v>Week 20</v>
      </c>
      <c r="G35" s="15"/>
      <c r="H35" s="62" t="str">
        <f>IF(H10="3 weeks",F32,IF(H10="4 weeks",F31,IF(H10="5 weeks",F30,IF(H10="6 weeks",F29,IF(H10="8 weeks (accelerated)",F28,IF(H10="12 weeks",F25,""))))))</f>
        <v>Week 17</v>
      </c>
      <c r="I35" s="138">
        <f>INDEX(F16:G67,MATCH(H35,F16:F67,0),2)</f>
        <v>0</v>
      </c>
      <c r="J35" s="151"/>
      <c r="K35" s="108">
        <f t="shared" si="6"/>
        <v>20</v>
      </c>
      <c r="L35" s="107" t="str">
        <f t="shared" si="0"/>
        <v>Week 20</v>
      </c>
      <c r="M35" s="15"/>
      <c r="N35" s="62" t="str">
        <f>IF(N10="3 weeks",L32,IF(N10="4 weeks",L31,IF(N10="5 weeks",L30,IF(N10="6 weeks",L29,IF(N10="8 weeks (accelerated)",L28,IF(N10="12 weeks",L25,""))))))</f>
        <v>Week 17</v>
      </c>
      <c r="O35" s="138">
        <f>INDEX(L16:M67,MATCH(N35,L16:L67,0),2)</f>
        <v>0</v>
      </c>
      <c r="P35" s="151"/>
      <c r="Q35" s="123">
        <f t="shared" si="7"/>
        <v>20</v>
      </c>
      <c r="R35" s="107" t="str">
        <f t="shared" si="1"/>
        <v>Week 20</v>
      </c>
      <c r="S35" s="15"/>
      <c r="T35" s="62" t="str">
        <f>IF(T10="3 weeks",R32,IF(T10="4 weeks",R31,IF(T10="5 weeks",R30,IF(T10="6 weeks",R29,IF(T10="8 weeks (accelerated)",R28,IF(T10="12 weeks",R25,""))))))</f>
        <v>Week 17</v>
      </c>
      <c r="U35" s="138">
        <f>INDEX(R16:S67,MATCH(T35,R16:R67,0),2)</f>
        <v>0</v>
      </c>
      <c r="V35" s="151"/>
      <c r="W35" s="119">
        <f t="shared" si="8"/>
        <v>20</v>
      </c>
      <c r="X35" s="107" t="str">
        <f t="shared" si="2"/>
        <v>Week 20</v>
      </c>
      <c r="Y35" s="15"/>
      <c r="Z35" s="62" t="str">
        <f>IF(Z10="3 weeks",X32,IF(Z10="4 weeks",X31,IF(Z10="5 weeks",X30,IF(Z10="6 weeks",X29,IF(Z10="8 weeks (accelerated)",X28,IF(Z10="12 weeks",X25,""))))))</f>
        <v>Week 17</v>
      </c>
      <c r="AA35" s="138">
        <f>INDEX(X16:Y67,MATCH(Z35,X16:X67,0),2)</f>
        <v>0</v>
      </c>
      <c r="AB35" s="151"/>
      <c r="AC35" s="108">
        <f t="shared" si="9"/>
        <v>20</v>
      </c>
      <c r="AD35" s="107" t="str">
        <f t="shared" si="3"/>
        <v>Week 20</v>
      </c>
      <c r="AE35" s="15"/>
      <c r="AF35" s="62" t="str">
        <f>IF(AF10="3 weeks",AD32,IF(AF10="4 weeks",AD31,IF(AF10="5 weeks",AD30,IF(AF10="6 weeks",AD29,IF(AF10="8 weeks (accelerated)",AD28,IF(AF10="12 weeks",AD25,""))))))</f>
        <v>Week 17</v>
      </c>
      <c r="AG35" s="138">
        <f>INDEX(AD16:AE67,MATCH(AF35,AD16:AD67,0),2)</f>
        <v>0</v>
      </c>
      <c r="AH35" s="151"/>
      <c r="AI35" s="1"/>
      <c r="AJ35" s="1"/>
    </row>
    <row r="36" spans="1:36" x14ac:dyDescent="0.25">
      <c r="A36" s="1"/>
      <c r="B36" s="1"/>
      <c r="C36" s="59">
        <f t="shared" si="4"/>
        <v>0</v>
      </c>
      <c r="D36" s="60" t="str">
        <f t="shared" si="10"/>
        <v/>
      </c>
      <c r="E36" s="50">
        <v>21</v>
      </c>
      <c r="F36" s="61" t="str">
        <f t="shared" si="5"/>
        <v>Week 21</v>
      </c>
      <c r="G36" s="15"/>
      <c r="H36" s="62" t="str">
        <f>IF(H10="3 weeks",F33,IF(H10="4 weeks",F32,IF(H10="5 weeks",F31,IF(H10="6 weeks",F30,IF(H10="8 weeks (accelerated)",F29,IF(H10="12 weeks",F26,""))))))</f>
        <v>Week 18</v>
      </c>
      <c r="I36" s="138">
        <f>INDEX(F16:G67,MATCH(H36,F16:F67,0),2)</f>
        <v>0</v>
      </c>
      <c r="J36" s="151"/>
      <c r="K36" s="108">
        <f t="shared" si="6"/>
        <v>21</v>
      </c>
      <c r="L36" s="107" t="str">
        <f t="shared" si="0"/>
        <v>Week 21</v>
      </c>
      <c r="M36" s="15"/>
      <c r="N36" s="62" t="str">
        <f>IF(N10="3 weeks",L33,IF(N10="4 weeks",L32,IF(N10="5 weeks",L31,IF(N10="6 weeks",L30,IF(N10="8 weeks (accelerated)",L29,IF(N10="12 weeks",L26,""))))))</f>
        <v>Week 18</v>
      </c>
      <c r="O36" s="138">
        <f>INDEX(L16:M67,MATCH(N36,L16:L67,0),2)</f>
        <v>0</v>
      </c>
      <c r="P36" s="151"/>
      <c r="Q36" s="123">
        <f t="shared" si="7"/>
        <v>21</v>
      </c>
      <c r="R36" s="107" t="str">
        <f t="shared" si="1"/>
        <v>Week 21</v>
      </c>
      <c r="S36" s="15"/>
      <c r="T36" s="62" t="str">
        <f>IF(T10="3 weeks",R33,IF(T10="4 weeks",R32,IF(T10="5 weeks",R31,IF(T10="6 weeks",R30,IF(T10="8 weeks (accelerated)",R29,IF(T10="12 weeks",R26,""))))))</f>
        <v>Week 18</v>
      </c>
      <c r="U36" s="138">
        <f>INDEX(R16:S67,MATCH(T36,R16:R67,0),2)</f>
        <v>0</v>
      </c>
      <c r="V36" s="151"/>
      <c r="W36" s="119">
        <f t="shared" si="8"/>
        <v>21</v>
      </c>
      <c r="X36" s="107" t="str">
        <f t="shared" si="2"/>
        <v>Week 21</v>
      </c>
      <c r="Y36" s="15"/>
      <c r="Z36" s="62" t="str">
        <f>IF(Z10="3 weeks",X33,IF(Z10="4 weeks",X32,IF(Z10="5 weeks",X31,IF(Z10="6 weeks",X30,IF(Z10="8 weeks (accelerated)",X29,IF(Z10="12 weeks",X26,""))))))</f>
        <v>Week 18</v>
      </c>
      <c r="AA36" s="138">
        <f>INDEX(X16:Y67,MATCH(Z36,X16:X67,0),2)</f>
        <v>0</v>
      </c>
      <c r="AB36" s="151"/>
      <c r="AC36" s="108">
        <f t="shared" si="9"/>
        <v>21</v>
      </c>
      <c r="AD36" s="107" t="str">
        <f t="shared" si="3"/>
        <v>Week 21</v>
      </c>
      <c r="AE36" s="15"/>
      <c r="AF36" s="62" t="str">
        <f>IF(AF10="3 weeks",AD33,IF(AF10="4 weeks",AD32,IF(AF10="5 weeks",AD31,IF(AF10="6 weeks",AD30,IF(AF10="8 weeks (accelerated)",AD29,IF(AF10="12 weeks",AD26,""))))))</f>
        <v>Week 18</v>
      </c>
      <c r="AG36" s="138">
        <f>INDEX(AD16:AE67,MATCH(AF36,AD16:AD67,0),2)</f>
        <v>0</v>
      </c>
      <c r="AH36" s="151"/>
      <c r="AI36" s="1"/>
      <c r="AJ36" s="1"/>
    </row>
    <row r="37" spans="1:36" x14ac:dyDescent="0.25">
      <c r="A37" s="1"/>
      <c r="B37" s="1"/>
      <c r="C37" s="59">
        <f t="shared" si="4"/>
        <v>0</v>
      </c>
      <c r="D37" s="60" t="str">
        <f t="shared" si="10"/>
        <v/>
      </c>
      <c r="E37" s="50">
        <v>22</v>
      </c>
      <c r="F37" s="61" t="str">
        <f t="shared" si="5"/>
        <v>Week 22</v>
      </c>
      <c r="G37" s="15"/>
      <c r="H37" s="62" t="str">
        <f>IF(H10="3 weeks",F34,IF(H10="4 weeks",F33,IF(H10="5 weeks",F32,IF(H10="6 weeks",F31,IF(H10="8 weeks (accelerated)",F30,IF(H10="12 weeks",F27,""))))))</f>
        <v>Week 19</v>
      </c>
      <c r="I37" s="138">
        <f>INDEX(F16:G67,MATCH(H37,F16:F67,0),2)</f>
        <v>0</v>
      </c>
      <c r="J37" s="151"/>
      <c r="K37" s="108">
        <f t="shared" si="6"/>
        <v>22</v>
      </c>
      <c r="L37" s="107" t="str">
        <f t="shared" si="0"/>
        <v>Week 22</v>
      </c>
      <c r="M37" s="15"/>
      <c r="N37" s="62" t="str">
        <f>IF(N10="3 weeks",L34,IF(N10="4 weeks",L33,IF(N10="5 weeks",L32,IF(N10="6 weeks",L31,IF(N10="8 weeks (accelerated)",L30,IF(N10="12 weeks",L27,""))))))</f>
        <v>Week 19</v>
      </c>
      <c r="O37" s="138">
        <f>INDEX(L16:M67,MATCH(N37,L16:L67,0),2)</f>
        <v>0</v>
      </c>
      <c r="P37" s="151"/>
      <c r="Q37" s="123">
        <f t="shared" si="7"/>
        <v>22</v>
      </c>
      <c r="R37" s="107" t="str">
        <f t="shared" si="1"/>
        <v>Week 22</v>
      </c>
      <c r="S37" s="15"/>
      <c r="T37" s="62" t="str">
        <f>IF(T10="3 weeks",R34,IF(T10="4 weeks",R33,IF(T10="5 weeks",R32,IF(T10="6 weeks",R31,IF(T10="8 weeks (accelerated)",R30,IF(T10="12 weeks",R27,""))))))</f>
        <v>Week 19</v>
      </c>
      <c r="U37" s="138">
        <f>INDEX(R16:S67,MATCH(T37,R16:R67,0),2)</f>
        <v>0</v>
      </c>
      <c r="V37" s="151"/>
      <c r="W37" s="119">
        <f t="shared" si="8"/>
        <v>22</v>
      </c>
      <c r="X37" s="107" t="str">
        <f t="shared" si="2"/>
        <v>Week 22</v>
      </c>
      <c r="Y37" s="15"/>
      <c r="Z37" s="62" t="str">
        <f>IF(Z10="3 weeks",X34,IF(Z10="4 weeks",X33,IF(Z10="5 weeks",X32,IF(Z10="6 weeks",X31,IF(Z10="8 weeks (accelerated)",X30,IF(Z10="12 weeks",X27,""))))))</f>
        <v>Week 19</v>
      </c>
      <c r="AA37" s="138">
        <f>INDEX(X16:Y67,MATCH(Z37,X16:X67,0),2)</f>
        <v>0</v>
      </c>
      <c r="AB37" s="151"/>
      <c r="AC37" s="108">
        <f t="shared" si="9"/>
        <v>22</v>
      </c>
      <c r="AD37" s="107" t="str">
        <f t="shared" si="3"/>
        <v>Week 22</v>
      </c>
      <c r="AE37" s="15"/>
      <c r="AF37" s="62" t="str">
        <f>IF(AF10="3 weeks",AD34,IF(AF10="4 weeks",AD33,IF(AF10="5 weeks",AD32,IF(AF10="6 weeks",AD31,IF(AF10="8 weeks (accelerated)",AD30,IF(AF10="12 weeks",AD27,""))))))</f>
        <v>Week 19</v>
      </c>
      <c r="AG37" s="138">
        <f>INDEX(AD16:AE67,MATCH(AF37,AD16:AD67,0),2)</f>
        <v>0</v>
      </c>
      <c r="AH37" s="151"/>
      <c r="AI37" s="1"/>
      <c r="AJ37" s="1"/>
    </row>
    <row r="38" spans="1:36" x14ac:dyDescent="0.25">
      <c r="A38" s="1"/>
      <c r="B38" s="1"/>
      <c r="C38" s="59">
        <f t="shared" si="4"/>
        <v>0</v>
      </c>
      <c r="D38" s="60" t="str">
        <f t="shared" si="10"/>
        <v/>
      </c>
      <c r="E38" s="50">
        <v>23</v>
      </c>
      <c r="F38" s="61" t="str">
        <f t="shared" si="5"/>
        <v>Week 23</v>
      </c>
      <c r="G38" s="15"/>
      <c r="H38" s="62" t="str">
        <f>IF(H10="3 weeks",F35,IF(H10="4 weeks",F34,IF(H10="5 weeks",F33,IF(H10="6 weeks",F32,IF(H10="8 weeks (accelerated)",F31,IF(H10="12 weeks",F28,""))))))</f>
        <v>Week 20</v>
      </c>
      <c r="I38" s="138">
        <f>INDEX(F16:G67,MATCH(H38,F16:F67,0),2)</f>
        <v>0</v>
      </c>
      <c r="J38" s="151"/>
      <c r="K38" s="108">
        <f t="shared" si="6"/>
        <v>23</v>
      </c>
      <c r="L38" s="107" t="str">
        <f t="shared" si="0"/>
        <v>Week 23</v>
      </c>
      <c r="M38" s="15"/>
      <c r="N38" s="62" t="str">
        <f>IF(N10="3 weeks",L35,IF(N10="4 weeks",L34,IF(N10="5 weeks",L33,IF(N10="6 weeks",L32,IF(N10="8 weeks (accelerated)",L31,IF(N10="12 weeks",L28,""))))))</f>
        <v>Week 20</v>
      </c>
      <c r="O38" s="138">
        <f>INDEX(L16:M67,MATCH(N38,L16:L67,0),2)</f>
        <v>0</v>
      </c>
      <c r="P38" s="151"/>
      <c r="Q38" s="123">
        <f t="shared" si="7"/>
        <v>23</v>
      </c>
      <c r="R38" s="107" t="str">
        <f t="shared" si="1"/>
        <v>Week 23</v>
      </c>
      <c r="S38" s="15"/>
      <c r="T38" s="62" t="str">
        <f>IF(T10="3 weeks",R35,IF(T10="4 weeks",R34,IF(T10="5 weeks",R33,IF(T10="6 weeks",R32,IF(T10="8 weeks (accelerated)",R31,IF(T10="12 weeks",R28,""))))))</f>
        <v>Week 20</v>
      </c>
      <c r="U38" s="138">
        <f>INDEX(R16:S67,MATCH(T38,R16:R67,0),2)</f>
        <v>0</v>
      </c>
      <c r="V38" s="151"/>
      <c r="W38" s="119">
        <f t="shared" si="8"/>
        <v>23</v>
      </c>
      <c r="X38" s="107" t="str">
        <f t="shared" si="2"/>
        <v>Week 23</v>
      </c>
      <c r="Y38" s="15"/>
      <c r="Z38" s="62" t="str">
        <f>IF(Z10="3 weeks",X35,IF(Z10="4 weeks",X34,IF(Z10="5 weeks",X33,IF(Z10="6 weeks",X32,IF(Z10="8 weeks (accelerated)",X31,IF(Z10="12 weeks",X28,""))))))</f>
        <v>Week 20</v>
      </c>
      <c r="AA38" s="138">
        <f>INDEX(X16:Y67,MATCH(Z38,X16:X67,0),2)</f>
        <v>0</v>
      </c>
      <c r="AB38" s="151"/>
      <c r="AC38" s="108">
        <f t="shared" si="9"/>
        <v>23</v>
      </c>
      <c r="AD38" s="107" t="str">
        <f t="shared" si="3"/>
        <v>Week 23</v>
      </c>
      <c r="AE38" s="15"/>
      <c r="AF38" s="62" t="str">
        <f>IF(AF10="3 weeks",AD35,IF(AF10="4 weeks",AD34,IF(AF10="5 weeks",AD33,IF(AF10="6 weeks",AD32,IF(AF10="8 weeks (accelerated)",AD31,IF(AF10="12 weeks",AD28,""))))))</f>
        <v>Week 20</v>
      </c>
      <c r="AG38" s="138">
        <f>INDEX(AD16:AE67,MATCH(AF38,AD16:AD67,0),2)</f>
        <v>0</v>
      </c>
      <c r="AH38" s="151"/>
      <c r="AI38" s="1"/>
      <c r="AJ38" s="1"/>
    </row>
    <row r="39" spans="1:36" x14ac:dyDescent="0.25">
      <c r="A39" s="1"/>
      <c r="B39" s="1"/>
      <c r="C39" s="59">
        <f t="shared" si="4"/>
        <v>0</v>
      </c>
      <c r="D39" s="60" t="str">
        <f t="shared" si="10"/>
        <v/>
      </c>
      <c r="E39" s="50">
        <v>24</v>
      </c>
      <c r="F39" s="61" t="str">
        <f t="shared" si="5"/>
        <v>Week 24</v>
      </c>
      <c r="G39" s="15"/>
      <c r="H39" s="62" t="str">
        <f>IF(H10="3 weeks",F36,IF(H10="4 weeks",F35,IF(H10="5 weeks",F34,IF(H10="6 weeks",F33,IF(H10="8 weeks (accelerated)",F32,IF(H10="12 weeks",F29,""))))))</f>
        <v>Week 21</v>
      </c>
      <c r="I39" s="138">
        <f>INDEX(F16:G67,MATCH(H39,F16:F67,0),2)</f>
        <v>0</v>
      </c>
      <c r="J39" s="151"/>
      <c r="K39" s="108">
        <f t="shared" si="6"/>
        <v>24</v>
      </c>
      <c r="L39" s="107" t="str">
        <f t="shared" si="0"/>
        <v>Week 24</v>
      </c>
      <c r="M39" s="15"/>
      <c r="N39" s="62" t="str">
        <f>IF(N10="3 weeks",L36,IF(N10="4 weeks",L35,IF(N10="5 weeks",L34,IF(N10="6 weeks",L33,IF(N10="8 weeks (accelerated)",L32,IF(N10="12 weeks",L29,""))))))</f>
        <v>Week 21</v>
      </c>
      <c r="O39" s="138">
        <f>INDEX(L16:M67,MATCH(N39,L16:L67,0),2)</f>
        <v>0</v>
      </c>
      <c r="P39" s="151"/>
      <c r="Q39" s="123">
        <f t="shared" si="7"/>
        <v>24</v>
      </c>
      <c r="R39" s="107" t="str">
        <f t="shared" si="1"/>
        <v>Week 24</v>
      </c>
      <c r="S39" s="15"/>
      <c r="T39" s="62" t="str">
        <f>IF(T10="3 weeks",R36,IF(T10="4 weeks",R35,IF(T10="5 weeks",R34,IF(T10="6 weeks",R33,IF(T10="8 weeks (accelerated)",R32,IF(T10="12 weeks",R29,""))))))</f>
        <v>Week 21</v>
      </c>
      <c r="U39" s="138">
        <f>INDEX(R16:S67,MATCH(T39,R16:R67,0),2)</f>
        <v>0</v>
      </c>
      <c r="V39" s="151"/>
      <c r="W39" s="119">
        <f t="shared" si="8"/>
        <v>24</v>
      </c>
      <c r="X39" s="107" t="str">
        <f t="shared" si="2"/>
        <v>Week 24</v>
      </c>
      <c r="Y39" s="15"/>
      <c r="Z39" s="62" t="str">
        <f>IF(Z10="3 weeks",X36,IF(Z10="4 weeks",X35,IF(Z10="5 weeks",X34,IF(Z10="6 weeks",X33,IF(Z10="8 weeks (accelerated)",X32,IF(Z10="12 weeks",X29,""))))))</f>
        <v>Week 21</v>
      </c>
      <c r="AA39" s="138">
        <f>INDEX(X16:Y67,MATCH(Z39,X16:X67,0),2)</f>
        <v>0</v>
      </c>
      <c r="AB39" s="151"/>
      <c r="AC39" s="108">
        <f t="shared" si="9"/>
        <v>24</v>
      </c>
      <c r="AD39" s="107" t="str">
        <f t="shared" si="3"/>
        <v>Week 24</v>
      </c>
      <c r="AE39" s="15"/>
      <c r="AF39" s="62" t="str">
        <f>IF(AF10="3 weeks",AD36,IF(AF10="4 weeks",AD35,IF(AF10="5 weeks",AD34,IF(AF10="6 weeks",AD33,IF(AF10="8 weeks (accelerated)",AD32,IF(AF10="12 weeks",AD29,""))))))</f>
        <v>Week 21</v>
      </c>
      <c r="AG39" s="138">
        <f>INDEX(AD16:AE67,MATCH(AF39,AD16:AD67,0),2)</f>
        <v>0</v>
      </c>
      <c r="AH39" s="151"/>
      <c r="AI39" s="1"/>
      <c r="AJ39" s="1"/>
    </row>
    <row r="40" spans="1:36" x14ac:dyDescent="0.25">
      <c r="A40" s="1"/>
      <c r="B40" s="1"/>
      <c r="C40" s="59">
        <f t="shared" si="4"/>
        <v>0</v>
      </c>
      <c r="D40" s="60" t="str">
        <f t="shared" si="10"/>
        <v/>
      </c>
      <c r="E40" s="50">
        <v>25</v>
      </c>
      <c r="F40" s="61" t="str">
        <f t="shared" si="5"/>
        <v>Week 25</v>
      </c>
      <c r="G40" s="15"/>
      <c r="H40" s="62" t="str">
        <f>IF(H10="3 weeks",F37,IF(H10="4 weeks",F36,IF(H10="5 weeks",F35,IF(H10="6 weeks",F34,IF(H10="8 weeks (accelerated)",F33,IF(H10="12 weeks",F30,""))))))</f>
        <v>Week 22</v>
      </c>
      <c r="I40" s="138">
        <f>INDEX(F16:G67,MATCH(H40,F16:F67,0),2)</f>
        <v>0</v>
      </c>
      <c r="J40" s="151"/>
      <c r="K40" s="108">
        <f t="shared" si="6"/>
        <v>25</v>
      </c>
      <c r="L40" s="107" t="str">
        <f t="shared" si="0"/>
        <v>Week 25</v>
      </c>
      <c r="M40" s="15"/>
      <c r="N40" s="62" t="str">
        <f>IF(N10="3 weeks",L37,IF(N10="4 weeks",L36,IF(N10="5 weeks",L35,IF(N10="6 weeks",L34,IF(N10="8 weeks (accelerated)",L33,IF(N10="12 weeks",L30,""))))))</f>
        <v>Week 22</v>
      </c>
      <c r="O40" s="138">
        <f>INDEX(L16:M67,MATCH(N40,L16:L67,0),2)</f>
        <v>0</v>
      </c>
      <c r="P40" s="151"/>
      <c r="Q40" s="123">
        <f t="shared" si="7"/>
        <v>25</v>
      </c>
      <c r="R40" s="107" t="str">
        <f t="shared" si="1"/>
        <v>Week 25</v>
      </c>
      <c r="S40" s="15"/>
      <c r="T40" s="62" t="str">
        <f>IF(T10="3 weeks",R37,IF(T10="4 weeks",R36,IF(T10="5 weeks",R35,IF(T10="6 weeks",R34,IF(T10="8 weeks (accelerated)",R33,IF(T10="12 weeks",R30,""))))))</f>
        <v>Week 22</v>
      </c>
      <c r="U40" s="138">
        <f>INDEX(R16:S67,MATCH(T40,R16:R67,0),2)</f>
        <v>0</v>
      </c>
      <c r="V40" s="151"/>
      <c r="W40" s="119">
        <f t="shared" si="8"/>
        <v>25</v>
      </c>
      <c r="X40" s="107" t="str">
        <f t="shared" si="2"/>
        <v>Week 25</v>
      </c>
      <c r="Y40" s="15"/>
      <c r="Z40" s="62" t="str">
        <f>IF(Z10="3 weeks",X37,IF(Z10="4 weeks",X36,IF(Z10="5 weeks",X35,IF(Z10="6 weeks",X34,IF(Z10="8 weeks (accelerated)",X33,IF(Z10="12 weeks",X30,""))))))</f>
        <v>Week 22</v>
      </c>
      <c r="AA40" s="138">
        <f>INDEX(X16:Y67,MATCH(Z40,X16:X67,0),2)</f>
        <v>0</v>
      </c>
      <c r="AB40" s="151"/>
      <c r="AC40" s="108">
        <f t="shared" si="9"/>
        <v>25</v>
      </c>
      <c r="AD40" s="107" t="str">
        <f t="shared" si="3"/>
        <v>Week 25</v>
      </c>
      <c r="AE40" s="15"/>
      <c r="AF40" s="62" t="str">
        <f>IF(AF10="3 weeks",AD37,IF(AF10="4 weeks",AD36,IF(AF10="5 weeks",AD35,IF(AF10="6 weeks",AD34,IF(AF10="8 weeks (accelerated)",AD33,IF(AF10="12 weeks",AD30,""))))))</f>
        <v>Week 22</v>
      </c>
      <c r="AG40" s="138">
        <f>INDEX(AD16:AE67,MATCH(AF40,AD16:AD67,0),2)</f>
        <v>0</v>
      </c>
      <c r="AH40" s="151"/>
      <c r="AI40" s="1"/>
      <c r="AJ40" s="1"/>
    </row>
    <row r="41" spans="1:36" x14ac:dyDescent="0.25">
      <c r="A41" s="1"/>
      <c r="B41" s="1"/>
      <c r="C41" s="59">
        <f t="shared" si="4"/>
        <v>0</v>
      </c>
      <c r="D41" s="60" t="str">
        <f t="shared" si="10"/>
        <v/>
      </c>
      <c r="E41" s="50">
        <v>26</v>
      </c>
      <c r="F41" s="61" t="str">
        <f t="shared" si="5"/>
        <v>Week 26</v>
      </c>
      <c r="G41" s="15"/>
      <c r="H41" s="62" t="str">
        <f>IF(H10="3 weeks",F38,IF(H10="4 weeks",F37,IF(H10="5 weeks",F36,IF(H10="6 weeks",F35,IF(H10="8 weeks (accelerated)",F34,IF(H10="12 weeks",F31,""))))))</f>
        <v>Week 23</v>
      </c>
      <c r="I41" s="138">
        <f>INDEX(F16:G67,MATCH(H41,F16:F67,0),2)</f>
        <v>0</v>
      </c>
      <c r="J41" s="151"/>
      <c r="K41" s="108">
        <f t="shared" si="6"/>
        <v>26</v>
      </c>
      <c r="L41" s="107" t="str">
        <f t="shared" si="0"/>
        <v>Week 26</v>
      </c>
      <c r="M41" s="15"/>
      <c r="N41" s="62" t="str">
        <f>IF(N10="3 weeks",L38,IF(N10="4 weeks",L37,IF(N10="5 weeks",L36,IF(N10="6 weeks",L35,IF(N10="8 weeks (accelerated)",L34,IF(N10="12 weeks",L31,""))))))</f>
        <v>Week 23</v>
      </c>
      <c r="O41" s="138">
        <f>INDEX(L16:M67,MATCH(N41,L16:L67,0),2)</f>
        <v>0</v>
      </c>
      <c r="P41" s="151"/>
      <c r="Q41" s="123">
        <f t="shared" si="7"/>
        <v>26</v>
      </c>
      <c r="R41" s="107" t="str">
        <f t="shared" si="1"/>
        <v>Week 26</v>
      </c>
      <c r="S41" s="15"/>
      <c r="T41" s="62" t="str">
        <f>IF(T10="3 weeks",R38,IF(T10="4 weeks",R37,IF(T10="5 weeks",R36,IF(T10="6 weeks",R35,IF(T10="8 weeks (accelerated)",R34,IF(T10="12 weeks",R31,""))))))</f>
        <v>Week 23</v>
      </c>
      <c r="U41" s="138">
        <f>INDEX(R16:S67,MATCH(T41,R16:R67,0),2)</f>
        <v>0</v>
      </c>
      <c r="V41" s="151"/>
      <c r="W41" s="119">
        <f t="shared" si="8"/>
        <v>26</v>
      </c>
      <c r="X41" s="107" t="str">
        <f t="shared" si="2"/>
        <v>Week 26</v>
      </c>
      <c r="Y41" s="15"/>
      <c r="Z41" s="62" t="str">
        <f>IF(Z10="3 weeks",X38,IF(Z10="4 weeks",X37,IF(Z10="5 weeks",X36,IF(Z10="6 weeks",X35,IF(Z10="8 weeks (accelerated)",X34,IF(Z10="12 weeks",X31,""))))))</f>
        <v>Week 23</v>
      </c>
      <c r="AA41" s="138">
        <f>INDEX(X16:Y67,MATCH(Z41,X16:X67,0),2)</f>
        <v>0</v>
      </c>
      <c r="AB41" s="151"/>
      <c r="AC41" s="108">
        <f t="shared" si="9"/>
        <v>26</v>
      </c>
      <c r="AD41" s="107" t="str">
        <f t="shared" si="3"/>
        <v>Week 26</v>
      </c>
      <c r="AE41" s="15"/>
      <c r="AF41" s="62" t="str">
        <f>IF(AF10="3 weeks",AD38,IF(AF10="4 weeks",AD37,IF(AF10="5 weeks",AD36,IF(AF10="6 weeks",AD35,IF(AF10="8 weeks (accelerated)",AD34,IF(AF10="12 weeks",AD31,""))))))</f>
        <v>Week 23</v>
      </c>
      <c r="AG41" s="138">
        <f>INDEX(AD16:AE67,MATCH(AF41,AD16:AD67,0),2)</f>
        <v>0</v>
      </c>
      <c r="AH41" s="151"/>
      <c r="AI41" s="1"/>
      <c r="AJ41" s="1"/>
    </row>
    <row r="42" spans="1:36" x14ac:dyDescent="0.25">
      <c r="A42" s="1"/>
      <c r="B42" s="1"/>
      <c r="C42" s="59">
        <f t="shared" si="4"/>
        <v>0</v>
      </c>
      <c r="D42" s="60" t="str">
        <f t="shared" si="10"/>
        <v/>
      </c>
      <c r="E42" s="50">
        <v>27</v>
      </c>
      <c r="F42" s="61" t="str">
        <f t="shared" si="5"/>
        <v>Week 27</v>
      </c>
      <c r="G42" s="15"/>
      <c r="H42" s="62" t="str">
        <f>IF(H10="3 weeks",F39,IF(H10="4 weeks",F38,IF(H10="5 weeks",F37,IF(H10="6 weeks",F36,IF(H10="8 weeks (accelerated)",F35,IF(H10="12 weeks",F32,""))))))</f>
        <v>Week 24</v>
      </c>
      <c r="I42" s="138">
        <f>INDEX(F16:G67,MATCH(H42,F16:F67,0),2)</f>
        <v>0</v>
      </c>
      <c r="J42" s="151"/>
      <c r="K42" s="108">
        <f t="shared" si="6"/>
        <v>27</v>
      </c>
      <c r="L42" s="107" t="str">
        <f t="shared" si="0"/>
        <v>Week 27</v>
      </c>
      <c r="M42" s="15"/>
      <c r="N42" s="62" t="str">
        <f>IF(N10="3 weeks",L39,IF(N10="4 weeks",L38,IF(N10="5 weeks",L37,IF(N10="6 weeks",L36,IF(N10="8 weeks (accelerated)",L35,IF(N10="12 weeks",L32,""))))))</f>
        <v>Week 24</v>
      </c>
      <c r="O42" s="138">
        <f>INDEX(L16:M67,MATCH(N42,L16:L67,0),2)</f>
        <v>0</v>
      </c>
      <c r="P42" s="151"/>
      <c r="Q42" s="123">
        <f t="shared" si="7"/>
        <v>27</v>
      </c>
      <c r="R42" s="107" t="str">
        <f t="shared" si="1"/>
        <v>Week 27</v>
      </c>
      <c r="S42" s="15"/>
      <c r="T42" s="62" t="str">
        <f>IF(T10="3 weeks",R39,IF(T10="4 weeks",R38,IF(T10="5 weeks",R37,IF(T10="6 weeks",R36,IF(T10="8 weeks (accelerated)",R35,IF(T10="12 weeks",R32,""))))))</f>
        <v>Week 24</v>
      </c>
      <c r="U42" s="138">
        <f>INDEX(R16:S67,MATCH(T42,R16:R67,0),2)</f>
        <v>0</v>
      </c>
      <c r="V42" s="151"/>
      <c r="W42" s="119">
        <f t="shared" si="8"/>
        <v>27</v>
      </c>
      <c r="X42" s="107" t="str">
        <f t="shared" si="2"/>
        <v>Week 27</v>
      </c>
      <c r="Y42" s="15"/>
      <c r="Z42" s="62" t="str">
        <f>IF(Z10="3 weeks",X39,IF(Z10="4 weeks",X38,IF(Z10="5 weeks",X37,IF(Z10="6 weeks",X36,IF(Z10="8 weeks (accelerated)",X35,IF(Z10="12 weeks",X32,""))))))</f>
        <v>Week 24</v>
      </c>
      <c r="AA42" s="138">
        <f>INDEX(X16:Y67,MATCH(Z42,X16:X67,0),2)</f>
        <v>0</v>
      </c>
      <c r="AB42" s="151"/>
      <c r="AC42" s="108">
        <f t="shared" si="9"/>
        <v>27</v>
      </c>
      <c r="AD42" s="107" t="str">
        <f t="shared" si="3"/>
        <v>Week 27</v>
      </c>
      <c r="AE42" s="15"/>
      <c r="AF42" s="62" t="str">
        <f>IF(AF10="3 weeks",AD39,IF(AF10="4 weeks",AD38,IF(AF10="5 weeks",AD37,IF(AF10="6 weeks",AD36,IF(AF10="8 weeks (accelerated)",AD35,IF(AF10="12 weeks",AD32,""))))))</f>
        <v>Week 24</v>
      </c>
      <c r="AG42" s="138">
        <f>INDEX(AD16:AE67,MATCH(AF42,AD16:AD67,0),2)</f>
        <v>0</v>
      </c>
      <c r="AH42" s="151"/>
      <c r="AI42" s="1"/>
      <c r="AJ42" s="1"/>
    </row>
    <row r="43" spans="1:36" x14ac:dyDescent="0.25">
      <c r="A43" s="1"/>
      <c r="B43" s="1"/>
      <c r="C43" s="59">
        <f t="shared" si="4"/>
        <v>0</v>
      </c>
      <c r="D43" s="60" t="str">
        <f t="shared" si="10"/>
        <v/>
      </c>
      <c r="E43" s="50">
        <v>28</v>
      </c>
      <c r="F43" s="61" t="str">
        <f t="shared" si="5"/>
        <v>Week 28</v>
      </c>
      <c r="G43" s="15"/>
      <c r="H43" s="62" t="str">
        <f>IF(H10="3 weeks",F40,IF(H10="4 weeks",F39,IF(H10="5 weeks",F38,IF(H10="6 weeks",F37,IF(H10="8 weeks (accelerated)",F36,IF(H10="12 weeks",F33,""))))))</f>
        <v>Week 25</v>
      </c>
      <c r="I43" s="138">
        <f>INDEX(F16:G67,MATCH(H43,F16:F67,0),2)</f>
        <v>0</v>
      </c>
      <c r="J43" s="151"/>
      <c r="K43" s="108">
        <f t="shared" si="6"/>
        <v>28</v>
      </c>
      <c r="L43" s="107" t="str">
        <f t="shared" si="0"/>
        <v>Week 28</v>
      </c>
      <c r="M43" s="15"/>
      <c r="N43" s="62" t="str">
        <f>IF(N10="3 weeks",L40,IF(N10="4 weeks",L39,IF(N10="5 weeks",L38,IF(N10="6 weeks",L37,IF(N10="8 weeks (accelerated)",L36,IF(N10="12 weeks",L33,""))))))</f>
        <v>Week 25</v>
      </c>
      <c r="O43" s="138">
        <f>INDEX(L16:M67,MATCH(N43,L16:L67,0),2)</f>
        <v>0</v>
      </c>
      <c r="P43" s="151"/>
      <c r="Q43" s="123">
        <f t="shared" si="7"/>
        <v>28</v>
      </c>
      <c r="R43" s="107" t="str">
        <f t="shared" si="1"/>
        <v>Week 28</v>
      </c>
      <c r="S43" s="15"/>
      <c r="T43" s="62" t="str">
        <f>IF(T10="3 weeks",R40,IF(T10="4 weeks",R39,IF(T10="5 weeks",R38,IF(T10="6 weeks",R37,IF(T10="8 weeks (accelerated)",R36,IF(T10="12 weeks",R33,""))))))</f>
        <v>Week 25</v>
      </c>
      <c r="U43" s="138">
        <f>INDEX(R16:S67,MATCH(T43,R16:R67,0),2)</f>
        <v>0</v>
      </c>
      <c r="V43" s="151"/>
      <c r="W43" s="119">
        <f t="shared" si="8"/>
        <v>28</v>
      </c>
      <c r="X43" s="107" t="str">
        <f t="shared" si="2"/>
        <v>Week 28</v>
      </c>
      <c r="Y43" s="15"/>
      <c r="Z43" s="62" t="str">
        <f>IF(Z10="3 weeks",X40,IF(Z10="4 weeks",X39,IF(Z10="5 weeks",X38,IF(Z10="6 weeks",X37,IF(Z10="8 weeks (accelerated)",X36,IF(Z10="12 weeks",X33,""))))))</f>
        <v>Week 25</v>
      </c>
      <c r="AA43" s="138">
        <f>INDEX(X16:Y67,MATCH(Z43,X16:X67,0),2)</f>
        <v>0</v>
      </c>
      <c r="AB43" s="151"/>
      <c r="AC43" s="108">
        <f t="shared" si="9"/>
        <v>28</v>
      </c>
      <c r="AD43" s="107" t="str">
        <f t="shared" si="3"/>
        <v>Week 28</v>
      </c>
      <c r="AE43" s="15"/>
      <c r="AF43" s="62" t="str">
        <f>IF(AF10="3 weeks",AD40,IF(AF10="4 weeks",AD39,IF(AF10="5 weeks",AD38,IF(AF10="6 weeks",AD37,IF(AF10="8 weeks (accelerated)",AD36,IF(AF10="12 weeks",AD33,""))))))</f>
        <v>Week 25</v>
      </c>
      <c r="AG43" s="138">
        <f>INDEX(AD16:AE67,MATCH(AF43,AD16:AD67,0),2)</f>
        <v>0</v>
      </c>
      <c r="AH43" s="151"/>
      <c r="AI43" s="1"/>
      <c r="AJ43" s="1"/>
    </row>
    <row r="44" spans="1:36" x14ac:dyDescent="0.25">
      <c r="A44" s="1"/>
      <c r="B44" s="1"/>
      <c r="C44" s="59">
        <f t="shared" si="4"/>
        <v>0</v>
      </c>
      <c r="D44" s="60" t="str">
        <f t="shared" si="10"/>
        <v/>
      </c>
      <c r="E44" s="50">
        <v>29</v>
      </c>
      <c r="F44" s="61" t="str">
        <f t="shared" si="5"/>
        <v>Week 29</v>
      </c>
      <c r="G44" s="15"/>
      <c r="H44" s="62" t="str">
        <f>IF(H10="3 weeks",F41,IF(H10="4 weeks",F40,IF(H10="5 weeks",F39,IF(H10="6 weeks",F38,IF(H10="8 weeks (accelerated)",F37,IF(H10="12 weeks",F34,""))))))</f>
        <v>Week 26</v>
      </c>
      <c r="I44" s="138">
        <f>INDEX(F16:G67,MATCH(H44,F16:F67,0),2)</f>
        <v>0</v>
      </c>
      <c r="J44" s="151"/>
      <c r="K44" s="108">
        <f t="shared" si="6"/>
        <v>29</v>
      </c>
      <c r="L44" s="107" t="str">
        <f t="shared" si="0"/>
        <v>Week 29</v>
      </c>
      <c r="M44" s="15"/>
      <c r="N44" s="62" t="str">
        <f>IF(N10="3 weeks",L41,IF(N10="4 weeks",L40,IF(N10="5 weeks",L39,IF(N10="6 weeks",L38,IF(N10="8 weeks (accelerated)",L37,IF(N10="12 weeks",L34,""))))))</f>
        <v>Week 26</v>
      </c>
      <c r="O44" s="138">
        <f>INDEX(L16:M67,MATCH(N44,L16:L67,0),2)</f>
        <v>0</v>
      </c>
      <c r="P44" s="151"/>
      <c r="Q44" s="123">
        <f t="shared" si="7"/>
        <v>29</v>
      </c>
      <c r="R44" s="107" t="str">
        <f t="shared" si="1"/>
        <v>Week 29</v>
      </c>
      <c r="S44" s="15"/>
      <c r="T44" s="62" t="str">
        <f>IF(T10="3 weeks",R41,IF(T10="4 weeks",R40,IF(T10="5 weeks",R39,IF(T10="6 weeks",R38,IF(T10="8 weeks (accelerated)",R37,IF(T10="12 weeks",R34,""))))))</f>
        <v>Week 26</v>
      </c>
      <c r="U44" s="138">
        <f>INDEX(R16:S67,MATCH(T44,R16:R67,0),2)</f>
        <v>0</v>
      </c>
      <c r="V44" s="151"/>
      <c r="W44" s="119">
        <f t="shared" si="8"/>
        <v>29</v>
      </c>
      <c r="X44" s="107" t="str">
        <f t="shared" si="2"/>
        <v>Week 29</v>
      </c>
      <c r="Y44" s="15"/>
      <c r="Z44" s="62" t="str">
        <f>IF(Z10="3 weeks",X41,IF(Z10="4 weeks",X40,IF(Z10="5 weeks",X39,IF(Z10="6 weeks",X38,IF(Z10="8 weeks (accelerated)",X37,IF(Z10="12 weeks",X34,""))))))</f>
        <v>Week 26</v>
      </c>
      <c r="AA44" s="138">
        <f>INDEX(X16:Y67,MATCH(Z44,X16:X67,0),2)</f>
        <v>0</v>
      </c>
      <c r="AB44" s="151"/>
      <c r="AC44" s="108">
        <f t="shared" si="9"/>
        <v>29</v>
      </c>
      <c r="AD44" s="107" t="str">
        <f t="shared" si="3"/>
        <v>Week 29</v>
      </c>
      <c r="AE44" s="15"/>
      <c r="AF44" s="62" t="str">
        <f>IF(AF10="3 weeks",AD41,IF(AF10="4 weeks",AD40,IF(AF10="5 weeks",AD39,IF(AF10="6 weeks",AD38,IF(AF10="8 weeks (accelerated)",AD37,IF(AF10="12 weeks",AD34,""))))))</f>
        <v>Week 26</v>
      </c>
      <c r="AG44" s="138">
        <f>INDEX(AD16:AE67,MATCH(AF44,AD16:AD67,0),2)</f>
        <v>0</v>
      </c>
      <c r="AH44" s="151"/>
      <c r="AI44" s="1"/>
      <c r="AJ44" s="1"/>
    </row>
    <row r="45" spans="1:36" x14ac:dyDescent="0.25">
      <c r="A45" s="1"/>
      <c r="B45" s="1"/>
      <c r="C45" s="59">
        <f t="shared" si="4"/>
        <v>0</v>
      </c>
      <c r="D45" s="60" t="str">
        <f t="shared" si="10"/>
        <v/>
      </c>
      <c r="E45" s="50">
        <v>30</v>
      </c>
      <c r="F45" s="61" t="str">
        <f t="shared" si="5"/>
        <v>Week 30</v>
      </c>
      <c r="G45" s="15"/>
      <c r="H45" s="62" t="str">
        <f>IF(H10="3 weeks",F42,IF(H10="4 weeks",F41,IF(H10="5 weeks",F40,IF(H10="6 weeks",F39,IF(H10="8 weeks (accelerated)",F38,IF(H10="12 weeks",F35,""))))))</f>
        <v>Week 27</v>
      </c>
      <c r="I45" s="138">
        <f>INDEX(F16:G67,MATCH(H45,F16:F67,0),2)</f>
        <v>0</v>
      </c>
      <c r="J45" s="151"/>
      <c r="K45" s="108">
        <f t="shared" si="6"/>
        <v>30</v>
      </c>
      <c r="L45" s="107" t="str">
        <f t="shared" si="0"/>
        <v>Week 30</v>
      </c>
      <c r="M45" s="15"/>
      <c r="N45" s="62" t="str">
        <f>IF(N10="3 weeks",L42,IF(N10="4 weeks",L41,IF(N10="5 weeks",L40,IF(N10="6 weeks",L39,IF(N10="8 weeks (accelerated)",L38,IF(N10="12 weeks",L35,""))))))</f>
        <v>Week 27</v>
      </c>
      <c r="O45" s="138">
        <f>INDEX(L16:M67,MATCH(N45,L16:L67,0),2)</f>
        <v>0</v>
      </c>
      <c r="P45" s="151"/>
      <c r="Q45" s="123">
        <f t="shared" si="7"/>
        <v>30</v>
      </c>
      <c r="R45" s="107" t="str">
        <f t="shared" si="1"/>
        <v>Week 30</v>
      </c>
      <c r="S45" s="15"/>
      <c r="T45" s="62" t="str">
        <f>IF(T10="3 weeks",R42,IF(T10="4 weeks",R41,IF(T10="5 weeks",R40,IF(T10="6 weeks",R39,IF(T10="8 weeks (accelerated)",R38,IF(T10="12 weeks",R35,""))))))</f>
        <v>Week 27</v>
      </c>
      <c r="U45" s="138">
        <f>INDEX(R16:S67,MATCH(T45,R16:R67,0),2)</f>
        <v>0</v>
      </c>
      <c r="V45" s="151"/>
      <c r="W45" s="119">
        <f t="shared" si="8"/>
        <v>30</v>
      </c>
      <c r="X45" s="107" t="str">
        <f t="shared" si="2"/>
        <v>Week 30</v>
      </c>
      <c r="Y45" s="15"/>
      <c r="Z45" s="62" t="str">
        <f>IF(Z10="3 weeks",X42,IF(Z10="4 weeks",X41,IF(Z10="5 weeks",X40,IF(Z10="6 weeks",X39,IF(Z10="8 weeks (accelerated)",X38,IF(Z10="12 weeks",X35,""))))))</f>
        <v>Week 27</v>
      </c>
      <c r="AA45" s="138">
        <f>INDEX(X16:Y67,MATCH(Z45,X16:X67,0),2)</f>
        <v>0</v>
      </c>
      <c r="AB45" s="151"/>
      <c r="AC45" s="108">
        <f t="shared" si="9"/>
        <v>30</v>
      </c>
      <c r="AD45" s="107" t="str">
        <f t="shared" si="3"/>
        <v>Week 30</v>
      </c>
      <c r="AE45" s="15"/>
      <c r="AF45" s="62" t="str">
        <f>IF(AF10="3 weeks",AD42,IF(AF10="4 weeks",AD41,IF(AF10="5 weeks",AD40,IF(AF10="6 weeks",AD39,IF(AF10="8 weeks (accelerated)",AD38,IF(AF10="12 weeks",AD35,""))))))</f>
        <v>Week 27</v>
      </c>
      <c r="AG45" s="138">
        <f>INDEX(AD16:AE67,MATCH(AF45,AD16:AD67,0),2)</f>
        <v>0</v>
      </c>
      <c r="AH45" s="151"/>
      <c r="AI45" s="1"/>
      <c r="AJ45" s="1"/>
    </row>
    <row r="46" spans="1:36" x14ac:dyDescent="0.25">
      <c r="A46" s="1"/>
      <c r="B46" s="1"/>
      <c r="C46" s="59">
        <f t="shared" si="4"/>
        <v>0</v>
      </c>
      <c r="D46" s="60" t="str">
        <f t="shared" si="10"/>
        <v/>
      </c>
      <c r="E46" s="50">
        <v>31</v>
      </c>
      <c r="F46" s="61" t="str">
        <f t="shared" si="5"/>
        <v>Week 31</v>
      </c>
      <c r="G46" s="15"/>
      <c r="H46" s="62" t="str">
        <f>IF(H10="3 weeks",F43,IF(H10="4 weeks",F42,IF(H10="5 weeks",F41,IF(H10="6 weeks",F40,IF(H10="8 weeks (accelerated)",F39,IF(H10="12 weeks",F36,""))))))</f>
        <v>Week 28</v>
      </c>
      <c r="I46" s="138">
        <f>INDEX(F16:G67,MATCH(H46,F16:F67,0),2)</f>
        <v>0</v>
      </c>
      <c r="J46" s="151"/>
      <c r="K46" s="108">
        <f t="shared" si="6"/>
        <v>31</v>
      </c>
      <c r="L46" s="107" t="str">
        <f t="shared" si="0"/>
        <v>Week 31</v>
      </c>
      <c r="M46" s="15"/>
      <c r="N46" s="62" t="str">
        <f>IF(N10="3 weeks",L43,IF(N10="4 weeks",L42,IF(N10="5 weeks",L41,IF(N10="6 weeks",L40,IF(N10="8 weeks (accelerated)",L39,IF(N10="12 weeks",L36,""))))))</f>
        <v>Week 28</v>
      </c>
      <c r="O46" s="138">
        <f>INDEX(L16:M67,MATCH(N46,L16:L67,0),2)</f>
        <v>0</v>
      </c>
      <c r="P46" s="151"/>
      <c r="Q46" s="123">
        <f t="shared" si="7"/>
        <v>31</v>
      </c>
      <c r="R46" s="107" t="str">
        <f t="shared" si="1"/>
        <v>Week 31</v>
      </c>
      <c r="S46" s="15"/>
      <c r="T46" s="62" t="str">
        <f>IF(T10="3 weeks",R43,IF(T10="4 weeks",R42,IF(T10="5 weeks",R41,IF(T10="6 weeks",R40,IF(T10="8 weeks (accelerated)",R39,IF(T10="12 weeks",R36,""))))))</f>
        <v>Week 28</v>
      </c>
      <c r="U46" s="138">
        <f>INDEX(R16:S67,MATCH(T46,R16:R67,0),2)</f>
        <v>0</v>
      </c>
      <c r="V46" s="151"/>
      <c r="W46" s="119">
        <f t="shared" si="8"/>
        <v>31</v>
      </c>
      <c r="X46" s="107" t="str">
        <f t="shared" si="2"/>
        <v>Week 31</v>
      </c>
      <c r="Y46" s="15"/>
      <c r="Z46" s="62" t="str">
        <f>IF(Z10="3 weeks",X43,IF(Z10="4 weeks",X42,IF(Z10="5 weeks",X41,IF(Z10="6 weeks",X40,IF(Z10="8 weeks (accelerated)",X39,IF(Z10="12 weeks",X36,""))))))</f>
        <v>Week 28</v>
      </c>
      <c r="AA46" s="138">
        <f>INDEX(X16:Y67,MATCH(Z46,X16:X67,0),2)</f>
        <v>0</v>
      </c>
      <c r="AB46" s="151"/>
      <c r="AC46" s="108">
        <f t="shared" si="9"/>
        <v>31</v>
      </c>
      <c r="AD46" s="107" t="str">
        <f t="shared" si="3"/>
        <v>Week 31</v>
      </c>
      <c r="AE46" s="15"/>
      <c r="AF46" s="62" t="str">
        <f>IF(AF10="3 weeks",AD43,IF(AF10="4 weeks",AD42,IF(AF10="5 weeks",AD41,IF(AF10="6 weeks",AD40,IF(AF10="8 weeks (accelerated)",AD39,IF(AF10="12 weeks",AD36,""))))))</f>
        <v>Week 28</v>
      </c>
      <c r="AG46" s="138">
        <f>INDEX(AD16:AE67,MATCH(AF46,AD16:AD67,0),2)</f>
        <v>0</v>
      </c>
      <c r="AH46" s="151"/>
      <c r="AI46" s="1"/>
      <c r="AJ46" s="1"/>
    </row>
    <row r="47" spans="1:36" x14ac:dyDescent="0.25">
      <c r="A47" s="1"/>
      <c r="B47" s="1"/>
      <c r="C47" s="59">
        <f t="shared" si="4"/>
        <v>0</v>
      </c>
      <c r="D47" s="60" t="str">
        <f t="shared" si="10"/>
        <v/>
      </c>
      <c r="E47" s="50">
        <v>32</v>
      </c>
      <c r="F47" s="61" t="str">
        <f t="shared" si="5"/>
        <v>Week 32</v>
      </c>
      <c r="G47" s="15"/>
      <c r="H47" s="62" t="str">
        <f>IF(H10="3 weeks",F44,IF(H10="4 weeks",F43,IF(H10="5 weeks",F42,IF(H10="6 weeks",F41,IF(H10="8 weeks (accelerated)",F40,IF(H10="12 weeks",F37,""))))))</f>
        <v>Week 29</v>
      </c>
      <c r="I47" s="138">
        <f>INDEX(F16:G67,MATCH(H47,F16:F67,0),2)</f>
        <v>0</v>
      </c>
      <c r="J47" s="151"/>
      <c r="K47" s="108">
        <f t="shared" si="6"/>
        <v>32</v>
      </c>
      <c r="L47" s="107" t="str">
        <f t="shared" si="0"/>
        <v>Week 32</v>
      </c>
      <c r="M47" s="15"/>
      <c r="N47" s="62" t="str">
        <f>IF(N10="3 weeks",L44,IF(N10="4 weeks",L43,IF(N10="5 weeks",L42,IF(N10="6 weeks",L41,IF(N10="8 weeks (accelerated)",L40,IF(N10="12 weeks",L37,""))))))</f>
        <v>Week 29</v>
      </c>
      <c r="O47" s="138">
        <f>INDEX(L16:M67,MATCH(N47,L16:L67,0),2)</f>
        <v>0</v>
      </c>
      <c r="P47" s="151"/>
      <c r="Q47" s="123">
        <f t="shared" si="7"/>
        <v>32</v>
      </c>
      <c r="R47" s="107" t="str">
        <f t="shared" si="1"/>
        <v>Week 32</v>
      </c>
      <c r="S47" s="15"/>
      <c r="T47" s="62" t="str">
        <f>IF(T10="3 weeks",R44,IF(T10="4 weeks",R43,IF(T10="5 weeks",R42,IF(T10="6 weeks",R41,IF(T10="8 weeks (accelerated)",R40,IF(T10="12 weeks",R37,""))))))</f>
        <v>Week 29</v>
      </c>
      <c r="U47" s="138">
        <f>INDEX(R16:S67,MATCH(T47,R16:R67,0),2)</f>
        <v>0</v>
      </c>
      <c r="V47" s="151"/>
      <c r="W47" s="119">
        <f t="shared" si="8"/>
        <v>32</v>
      </c>
      <c r="X47" s="107" t="str">
        <f t="shared" si="2"/>
        <v>Week 32</v>
      </c>
      <c r="Y47" s="15"/>
      <c r="Z47" s="62" t="str">
        <f>IF(Z10="3 weeks",X44,IF(Z10="4 weeks",X43,IF(Z10="5 weeks",X42,IF(Z10="6 weeks",X41,IF(Z10="8 weeks (accelerated)",X40,IF(Z10="12 weeks",X37,""))))))</f>
        <v>Week 29</v>
      </c>
      <c r="AA47" s="138">
        <f>INDEX(X16:Y67,MATCH(Z47,X16:X67,0),2)</f>
        <v>0</v>
      </c>
      <c r="AB47" s="151"/>
      <c r="AC47" s="108">
        <f t="shared" si="9"/>
        <v>32</v>
      </c>
      <c r="AD47" s="107" t="str">
        <f t="shared" si="3"/>
        <v>Week 32</v>
      </c>
      <c r="AE47" s="15"/>
      <c r="AF47" s="62" t="str">
        <f>IF(AF10="3 weeks",AD44,IF(AF10="4 weeks",AD43,IF(AF10="5 weeks",AD42,IF(AF10="6 weeks",AD41,IF(AF10="8 weeks (accelerated)",AD40,IF(AF10="12 weeks",AD37,""))))))</f>
        <v>Week 29</v>
      </c>
      <c r="AG47" s="138">
        <f>INDEX(AD16:AE67,MATCH(AF47,AD16:AD67,0),2)</f>
        <v>0</v>
      </c>
      <c r="AH47" s="151"/>
      <c r="AI47" s="1"/>
      <c r="AJ47" s="1"/>
    </row>
    <row r="48" spans="1:36" x14ac:dyDescent="0.25">
      <c r="A48" s="1"/>
      <c r="B48" s="1"/>
      <c r="C48" s="59">
        <f t="shared" si="4"/>
        <v>0</v>
      </c>
      <c r="D48" s="60" t="str">
        <f t="shared" si="10"/>
        <v/>
      </c>
      <c r="E48" s="50">
        <v>33</v>
      </c>
      <c r="F48" s="61" t="str">
        <f t="shared" si="5"/>
        <v>Week 33</v>
      </c>
      <c r="G48" s="15"/>
      <c r="H48" s="62" t="str">
        <f>IF(H10="3 weeks",F45,IF(H10="4 weeks",F44,IF(H10="5 weeks",F43,IF(H10="6 weeks",F42,IF(H10="8 weeks (accelerated)",F41,IF(H10="12 weeks",F38,""))))))</f>
        <v>Week 30</v>
      </c>
      <c r="I48" s="138">
        <f>INDEX(F16:G67,MATCH(H48,F16:F67,0),2)</f>
        <v>0</v>
      </c>
      <c r="J48" s="151"/>
      <c r="K48" s="108">
        <f t="shared" si="6"/>
        <v>33</v>
      </c>
      <c r="L48" s="107" t="str">
        <f t="shared" si="0"/>
        <v>Week 33</v>
      </c>
      <c r="M48" s="15"/>
      <c r="N48" s="62" t="str">
        <f>IF(N10="3 weeks",L45,IF(N10="4 weeks",L44,IF(N10="5 weeks",L43,IF(N10="6 weeks",L42,IF(N10="8 weeks (accelerated)",L41,IF(N10="12 weeks",L38,""))))))</f>
        <v>Week 30</v>
      </c>
      <c r="O48" s="138">
        <f>INDEX(L16:M67,MATCH(N48,L16:L67,0),2)</f>
        <v>0</v>
      </c>
      <c r="P48" s="151"/>
      <c r="Q48" s="123">
        <f t="shared" si="7"/>
        <v>33</v>
      </c>
      <c r="R48" s="107" t="str">
        <f t="shared" si="1"/>
        <v>Week 33</v>
      </c>
      <c r="S48" s="15"/>
      <c r="T48" s="62" t="str">
        <f>IF(T10="3 weeks",R45,IF(T10="4 weeks",R44,IF(T10="5 weeks",R43,IF(T10="6 weeks",R42,IF(T10="8 weeks (accelerated)",R41,IF(T10="12 weeks",R38,""))))))</f>
        <v>Week 30</v>
      </c>
      <c r="U48" s="138">
        <f>INDEX(R16:S67,MATCH(T48,R16:R67,0),2)</f>
        <v>0</v>
      </c>
      <c r="V48" s="151"/>
      <c r="W48" s="119">
        <f t="shared" si="8"/>
        <v>33</v>
      </c>
      <c r="X48" s="107" t="str">
        <f t="shared" si="2"/>
        <v>Week 33</v>
      </c>
      <c r="Y48" s="15"/>
      <c r="Z48" s="62" t="str">
        <f>IF(Z10="3 weeks",X45,IF(Z10="4 weeks",X44,IF(Z10="5 weeks",X43,IF(Z10="6 weeks",X42,IF(Z10="8 weeks (accelerated)",X41,IF(Z10="12 weeks",X38,""))))))</f>
        <v>Week 30</v>
      </c>
      <c r="AA48" s="138">
        <f>INDEX(X16:Y67,MATCH(Z48,X16:X67,0),2)</f>
        <v>0</v>
      </c>
      <c r="AB48" s="151"/>
      <c r="AC48" s="108">
        <f t="shared" si="9"/>
        <v>33</v>
      </c>
      <c r="AD48" s="107" t="str">
        <f t="shared" si="3"/>
        <v>Week 33</v>
      </c>
      <c r="AE48" s="15"/>
      <c r="AF48" s="62" t="str">
        <f>IF(AF10="3 weeks",AD45,IF(AF10="4 weeks",AD44,IF(AF10="5 weeks",AD43,IF(AF10="6 weeks",AD42,IF(AF10="8 weeks (accelerated)",AD41,IF(AF10="12 weeks",AD38,""))))))</f>
        <v>Week 30</v>
      </c>
      <c r="AG48" s="138">
        <f>INDEX(AD16:AE67,MATCH(AF48,AD16:AD67,0),2)</f>
        <v>0</v>
      </c>
      <c r="AH48" s="151"/>
      <c r="AI48" s="1"/>
      <c r="AJ48" s="1"/>
    </row>
    <row r="49" spans="1:36" x14ac:dyDescent="0.25">
      <c r="A49" s="1"/>
      <c r="B49" s="1"/>
      <c r="C49" s="59">
        <f t="shared" si="4"/>
        <v>0</v>
      </c>
      <c r="D49" s="60" t="str">
        <f t="shared" si="10"/>
        <v/>
      </c>
      <c r="E49" s="50">
        <v>34</v>
      </c>
      <c r="F49" s="61" t="str">
        <f t="shared" si="5"/>
        <v>Week 34</v>
      </c>
      <c r="G49" s="15"/>
      <c r="H49" s="62" t="str">
        <f>IF(H10="3 weeks",F46,IF(H10="4 weeks",F45,IF(H10="5 weeks",F44,IF(H10="6 weeks",F43,IF(H10="8 weeks (accelerated)",F42,IF(H10="12 weeks",F39,""))))))</f>
        <v>Week 31</v>
      </c>
      <c r="I49" s="138">
        <f>INDEX(F16:G67,MATCH(H49,F16:F67,0),2)</f>
        <v>0</v>
      </c>
      <c r="J49" s="151"/>
      <c r="K49" s="108">
        <f t="shared" si="6"/>
        <v>34</v>
      </c>
      <c r="L49" s="107" t="str">
        <f t="shared" si="0"/>
        <v>Week 34</v>
      </c>
      <c r="M49" s="15"/>
      <c r="N49" s="62" t="str">
        <f>IF(N10="3 weeks",L46,IF(N10="4 weeks",L45,IF(N10="5 weeks",L44,IF(N10="6 weeks",L43,IF(N10="8 weeks (accelerated)",L42,IF(N10="12 weeks",L39,""))))))</f>
        <v>Week 31</v>
      </c>
      <c r="O49" s="138">
        <f>INDEX(L16:M67,MATCH(N49,L16:L67,0),2)</f>
        <v>0</v>
      </c>
      <c r="P49" s="151"/>
      <c r="Q49" s="123">
        <f t="shared" si="7"/>
        <v>34</v>
      </c>
      <c r="R49" s="107" t="str">
        <f t="shared" si="1"/>
        <v>Week 34</v>
      </c>
      <c r="S49" s="15"/>
      <c r="T49" s="62" t="str">
        <f>IF(T10="3 weeks",R46,IF(T10="4 weeks",R45,IF(T10="5 weeks",R44,IF(T10="6 weeks",R43,IF(T10="8 weeks (accelerated)",R42,IF(T10="12 weeks",R39,""))))))</f>
        <v>Week 31</v>
      </c>
      <c r="U49" s="138">
        <f>INDEX(R16:S67,MATCH(T49,R16:R67,0),2)</f>
        <v>0</v>
      </c>
      <c r="V49" s="151"/>
      <c r="W49" s="119">
        <f t="shared" si="8"/>
        <v>34</v>
      </c>
      <c r="X49" s="107" t="str">
        <f t="shared" si="2"/>
        <v>Week 34</v>
      </c>
      <c r="Y49" s="15"/>
      <c r="Z49" s="62" t="str">
        <f>IF(Z10="3 weeks",X46,IF(Z10="4 weeks",X45,IF(Z10="5 weeks",X44,IF(Z10="6 weeks",X43,IF(Z10="8 weeks (accelerated)",X42,IF(Z10="12 weeks",X39,""))))))</f>
        <v>Week 31</v>
      </c>
      <c r="AA49" s="138">
        <f>INDEX(X16:Y67,MATCH(Z49,X16:X67,0),2)</f>
        <v>0</v>
      </c>
      <c r="AB49" s="151"/>
      <c r="AC49" s="108">
        <f t="shared" si="9"/>
        <v>34</v>
      </c>
      <c r="AD49" s="107" t="str">
        <f t="shared" si="3"/>
        <v>Week 34</v>
      </c>
      <c r="AE49" s="15"/>
      <c r="AF49" s="62" t="str">
        <f>IF(AF10="3 weeks",AD46,IF(AF10="4 weeks",AD45,IF(AF10="5 weeks",AD44,IF(AF10="6 weeks",AD43,IF(AF10="8 weeks (accelerated)",AD42,IF(AF10="12 weeks",AD39,""))))))</f>
        <v>Week 31</v>
      </c>
      <c r="AG49" s="138">
        <f>INDEX(AD16:AE67,MATCH(AF49,AD16:AD67,0),2)</f>
        <v>0</v>
      </c>
      <c r="AH49" s="151"/>
      <c r="AI49" s="1"/>
      <c r="AJ49" s="1"/>
    </row>
    <row r="50" spans="1:36" x14ac:dyDescent="0.25">
      <c r="A50" s="1"/>
      <c r="B50" s="1"/>
      <c r="C50" s="59">
        <f t="shared" si="4"/>
        <v>0</v>
      </c>
      <c r="D50" s="60" t="str">
        <f t="shared" si="10"/>
        <v/>
      </c>
      <c r="E50" s="50">
        <v>35</v>
      </c>
      <c r="F50" s="61" t="str">
        <f t="shared" si="5"/>
        <v>Week 35</v>
      </c>
      <c r="G50" s="15"/>
      <c r="H50" s="62" t="str">
        <f>IF(H10="3 weeks",F47,IF(H10="4 weeks",F46,IF(H10="5 weeks",F45,IF(H10="6 weeks",F44,IF(H10="8 weeks (accelerated)",F43,IF(H10="12 weeks",F40,""))))))</f>
        <v>Week 32</v>
      </c>
      <c r="I50" s="138">
        <f>INDEX(F16:G67,MATCH(H50,F16:F67,0),2)</f>
        <v>0</v>
      </c>
      <c r="J50" s="151"/>
      <c r="K50" s="108">
        <f t="shared" si="6"/>
        <v>35</v>
      </c>
      <c r="L50" s="107" t="str">
        <f t="shared" si="0"/>
        <v>Week 35</v>
      </c>
      <c r="M50" s="15"/>
      <c r="N50" s="62" t="str">
        <f>IF(N10="3 weeks",L47,IF(N10="4 weeks",L46,IF(N10="5 weeks",L45,IF(N10="6 weeks",L44,IF(N10="8 weeks (accelerated)",L43,IF(N10="12 weeks",L40,""))))))</f>
        <v>Week 32</v>
      </c>
      <c r="O50" s="138">
        <f>INDEX(L16:M67,MATCH(N50,L16:L67,0),2)</f>
        <v>0</v>
      </c>
      <c r="P50" s="151"/>
      <c r="Q50" s="123">
        <f t="shared" si="7"/>
        <v>35</v>
      </c>
      <c r="R50" s="107" t="str">
        <f t="shared" si="1"/>
        <v>Week 35</v>
      </c>
      <c r="S50" s="15"/>
      <c r="T50" s="62" t="str">
        <f>IF(T10="3 weeks",R47,IF(T10="4 weeks",R46,IF(T10="5 weeks",R45,IF(T10="6 weeks",R44,IF(T10="8 weeks (accelerated)",R43,IF(T10="12 weeks",R40,""))))))</f>
        <v>Week 32</v>
      </c>
      <c r="U50" s="138">
        <f>INDEX(R16:S67,MATCH(T50,R16:R67,0),2)</f>
        <v>0</v>
      </c>
      <c r="V50" s="151"/>
      <c r="W50" s="119">
        <f t="shared" si="8"/>
        <v>35</v>
      </c>
      <c r="X50" s="107" t="str">
        <f t="shared" si="2"/>
        <v>Week 35</v>
      </c>
      <c r="Y50" s="15"/>
      <c r="Z50" s="62" t="str">
        <f>IF(Z10="3 weeks",X47,IF(Z10="4 weeks",X46,IF(Z10="5 weeks",X45,IF(Z10="6 weeks",X44,IF(Z10="8 weeks (accelerated)",X43,IF(Z10="12 weeks",X40,""))))))</f>
        <v>Week 32</v>
      </c>
      <c r="AA50" s="138">
        <f>INDEX(X16:Y67,MATCH(Z50,X16:X67,0),2)</f>
        <v>0</v>
      </c>
      <c r="AB50" s="151"/>
      <c r="AC50" s="108">
        <f t="shared" si="9"/>
        <v>35</v>
      </c>
      <c r="AD50" s="107" t="str">
        <f t="shared" si="3"/>
        <v>Week 35</v>
      </c>
      <c r="AE50" s="15"/>
      <c r="AF50" s="62" t="str">
        <f>IF(AF10="3 weeks",AD47,IF(AF10="4 weeks",AD46,IF(AF10="5 weeks",AD45,IF(AF10="6 weeks",AD44,IF(AF10="8 weeks (accelerated)",AD43,IF(AF10="12 weeks",AD40,""))))))</f>
        <v>Week 32</v>
      </c>
      <c r="AG50" s="138">
        <f>INDEX(AD16:AE67,MATCH(AF50,AD16:AD67,0),2)</f>
        <v>0</v>
      </c>
      <c r="AH50" s="151"/>
      <c r="AI50" s="1"/>
      <c r="AJ50" s="1"/>
    </row>
    <row r="51" spans="1:36" x14ac:dyDescent="0.25">
      <c r="A51" s="1"/>
      <c r="B51" s="1"/>
      <c r="C51" s="59">
        <f t="shared" si="4"/>
        <v>0</v>
      </c>
      <c r="D51" s="60" t="str">
        <f t="shared" si="10"/>
        <v/>
      </c>
      <c r="E51" s="50">
        <v>36</v>
      </c>
      <c r="F51" s="61" t="str">
        <f t="shared" si="5"/>
        <v>Week 36</v>
      </c>
      <c r="G51" s="15"/>
      <c r="H51" s="62" t="str">
        <f>IF(H10="3 weeks",F48,IF(H10="4 weeks",F47,IF(H10="5 weeks",F46,IF(H10="6 weeks",F45,IF(H10="8 weeks (accelerated)",F44,IF(H10="12 weeks",F41,""))))))</f>
        <v>Week 33</v>
      </c>
      <c r="I51" s="138">
        <f>INDEX(F16:G67,MATCH(H51,F16:F67,0),2)</f>
        <v>0</v>
      </c>
      <c r="J51" s="151"/>
      <c r="K51" s="108">
        <f t="shared" si="6"/>
        <v>36</v>
      </c>
      <c r="L51" s="107" t="str">
        <f t="shared" si="0"/>
        <v>Week 36</v>
      </c>
      <c r="M51" s="15"/>
      <c r="N51" s="62" t="str">
        <f>IF(N10="3 weeks",L48,IF(N10="4 weeks",L47,IF(N10="5 weeks",L46,IF(N10="6 weeks",L45,IF(N10="8 weeks (accelerated)",L44,IF(N10="12 weeks",L41,""))))))</f>
        <v>Week 33</v>
      </c>
      <c r="O51" s="138">
        <f>INDEX(L16:M67,MATCH(N51,L16:L67,0),2)</f>
        <v>0</v>
      </c>
      <c r="P51" s="151"/>
      <c r="Q51" s="123">
        <f t="shared" si="7"/>
        <v>36</v>
      </c>
      <c r="R51" s="107" t="str">
        <f t="shared" si="1"/>
        <v>Week 36</v>
      </c>
      <c r="S51" s="15"/>
      <c r="T51" s="62" t="str">
        <f>IF(T10="3 weeks",R48,IF(T10="4 weeks",R47,IF(T10="5 weeks",R46,IF(T10="6 weeks",R45,IF(T10="8 weeks (accelerated)",R44,IF(T10="12 weeks",R41,""))))))</f>
        <v>Week 33</v>
      </c>
      <c r="U51" s="138">
        <f>INDEX(R16:S67,MATCH(T51,R16:R67,0),2)</f>
        <v>0</v>
      </c>
      <c r="V51" s="151"/>
      <c r="W51" s="119">
        <f t="shared" si="8"/>
        <v>36</v>
      </c>
      <c r="X51" s="107" t="str">
        <f t="shared" si="2"/>
        <v>Week 36</v>
      </c>
      <c r="Y51" s="15"/>
      <c r="Z51" s="62" t="str">
        <f>IF(Z10="3 weeks",X48,IF(Z10="4 weeks",X47,IF(Z10="5 weeks",X46,IF(Z10="6 weeks",X45,IF(Z10="8 weeks (accelerated)",X44,IF(Z10="12 weeks",X41,""))))))</f>
        <v>Week 33</v>
      </c>
      <c r="AA51" s="138">
        <f>INDEX(X16:Y67,MATCH(Z51,X16:X67,0),2)</f>
        <v>0</v>
      </c>
      <c r="AB51" s="151"/>
      <c r="AC51" s="108">
        <f t="shared" si="9"/>
        <v>36</v>
      </c>
      <c r="AD51" s="107" t="str">
        <f t="shared" si="3"/>
        <v>Week 36</v>
      </c>
      <c r="AE51" s="15"/>
      <c r="AF51" s="62" t="str">
        <f>IF(AF10="3 weeks",AD48,IF(AF10="4 weeks",AD47,IF(AF10="5 weeks",AD46,IF(AF10="6 weeks",AD45,IF(AF10="8 weeks (accelerated)",AD44,IF(AF10="12 weeks",AD41,""))))))</f>
        <v>Week 33</v>
      </c>
      <c r="AG51" s="138">
        <f>INDEX(AD16:AE67,MATCH(AF51,AD16:AD67,0),2)</f>
        <v>0</v>
      </c>
      <c r="AH51" s="151"/>
      <c r="AI51" s="1"/>
      <c r="AJ51" s="1"/>
    </row>
    <row r="52" spans="1:36" x14ac:dyDescent="0.25">
      <c r="A52" s="1"/>
      <c r="B52" s="1"/>
      <c r="C52" s="59">
        <f t="shared" si="4"/>
        <v>0</v>
      </c>
      <c r="D52" s="60" t="str">
        <f t="shared" si="10"/>
        <v/>
      </c>
      <c r="E52" s="50">
        <v>37</v>
      </c>
      <c r="F52" s="61" t="str">
        <f t="shared" si="5"/>
        <v>Week 37</v>
      </c>
      <c r="G52" s="15"/>
      <c r="H52" s="62" t="str">
        <f>IF(H10="3 weeks",F49,IF(H10="4 weeks",F48,IF(H10="5 weeks",F47,IF(H10="6 weeks",F46,IF(H10="8 weeks (accelerated)",F45,IF(H10="12 weeks",F42,""))))))</f>
        <v>Week 34</v>
      </c>
      <c r="I52" s="138">
        <f>INDEX(F16:G67,MATCH(H52,F16:F67,0),2)</f>
        <v>0</v>
      </c>
      <c r="J52" s="151"/>
      <c r="K52" s="108">
        <f t="shared" si="6"/>
        <v>37</v>
      </c>
      <c r="L52" s="107" t="str">
        <f t="shared" si="0"/>
        <v>Week 37</v>
      </c>
      <c r="M52" s="15"/>
      <c r="N52" s="62" t="str">
        <f>IF(N10="3 weeks",L49,IF(N10="4 weeks",L48,IF(N10="5 weeks",L47,IF(N10="6 weeks",L46,IF(N10="8 weeks (accelerated)",L45,IF(N10="12 weeks",L42,""))))))</f>
        <v>Week 34</v>
      </c>
      <c r="O52" s="138">
        <f>INDEX(L16:M67,MATCH(N52,L16:L67,0),2)</f>
        <v>0</v>
      </c>
      <c r="P52" s="151"/>
      <c r="Q52" s="123">
        <f t="shared" si="7"/>
        <v>37</v>
      </c>
      <c r="R52" s="107" t="str">
        <f t="shared" si="1"/>
        <v>Week 37</v>
      </c>
      <c r="S52" s="15"/>
      <c r="T52" s="62" t="str">
        <f>IF(T10="3 weeks",R49,IF(T10="4 weeks",R48,IF(T10="5 weeks",R47,IF(T10="6 weeks",R46,IF(T10="8 weeks (accelerated)",R45,IF(T10="12 weeks",R42,""))))))</f>
        <v>Week 34</v>
      </c>
      <c r="U52" s="138">
        <f>INDEX(R16:S67,MATCH(T52,R16:R67,0),2)</f>
        <v>0</v>
      </c>
      <c r="V52" s="151"/>
      <c r="W52" s="119">
        <f t="shared" si="8"/>
        <v>37</v>
      </c>
      <c r="X52" s="107" t="str">
        <f t="shared" si="2"/>
        <v>Week 37</v>
      </c>
      <c r="Y52" s="15"/>
      <c r="Z52" s="62" t="str">
        <f>IF(Z10="3 weeks",X49,IF(Z10="4 weeks",X48,IF(Z10="5 weeks",X47,IF(Z10="6 weeks",X46,IF(Z10="8 weeks (accelerated)",X45,IF(Z10="12 weeks",X42,""))))))</f>
        <v>Week 34</v>
      </c>
      <c r="AA52" s="138">
        <f>INDEX(X16:Y67,MATCH(Z52,X16:X67,0),2)</f>
        <v>0</v>
      </c>
      <c r="AB52" s="151"/>
      <c r="AC52" s="108">
        <f t="shared" si="9"/>
        <v>37</v>
      </c>
      <c r="AD52" s="107" t="str">
        <f t="shared" si="3"/>
        <v>Week 37</v>
      </c>
      <c r="AE52" s="15"/>
      <c r="AF52" s="62" t="str">
        <f>IF(AF10="3 weeks",AD49,IF(AF10="4 weeks",AD48,IF(AF10="5 weeks",AD47,IF(AF10="6 weeks",AD46,IF(AF10="8 weeks (accelerated)",AD45,IF(AF10="12 weeks",AD42,""))))))</f>
        <v>Week 34</v>
      </c>
      <c r="AG52" s="138">
        <f>INDEX(AD16:AE67,MATCH(AF52,AD16:AD67,0),2)</f>
        <v>0</v>
      </c>
      <c r="AH52" s="151"/>
      <c r="AI52" s="1"/>
      <c r="AJ52" s="1"/>
    </row>
    <row r="53" spans="1:36" x14ac:dyDescent="0.25">
      <c r="A53" s="1"/>
      <c r="B53" s="1"/>
      <c r="C53" s="59">
        <f t="shared" si="4"/>
        <v>0</v>
      </c>
      <c r="D53" s="60" t="str">
        <f t="shared" si="10"/>
        <v/>
      </c>
      <c r="E53" s="50">
        <v>38</v>
      </c>
      <c r="F53" s="61" t="str">
        <f t="shared" si="5"/>
        <v>Week 38</v>
      </c>
      <c r="G53" s="15"/>
      <c r="H53" s="62" t="str">
        <f>IF(H10="3 weeks",F50,IF(H10="4 weeks",F49,IF(H10="5 weeks",F48,IF(H10="6 weeks",F47,IF(H10="8 weeks (accelerated)",F46,IF(H10="12 weeks",F43,""))))))</f>
        <v>Week 35</v>
      </c>
      <c r="I53" s="138">
        <f>INDEX(F16:G67,MATCH(H53,F16:F67,0),2)</f>
        <v>0</v>
      </c>
      <c r="J53" s="151"/>
      <c r="K53" s="108">
        <f t="shared" si="6"/>
        <v>38</v>
      </c>
      <c r="L53" s="107" t="str">
        <f t="shared" si="0"/>
        <v>Week 38</v>
      </c>
      <c r="M53" s="15"/>
      <c r="N53" s="62" t="str">
        <f>IF(N10="3 weeks",L50,IF(N10="4 weeks",L49,IF(N10="5 weeks",L48,IF(N10="6 weeks",L47,IF(N10="8 weeks (accelerated)",L46,IF(N10="12 weeks",L43,""))))))</f>
        <v>Week 35</v>
      </c>
      <c r="O53" s="138">
        <f>INDEX(L16:M67,MATCH(N53,L16:L67,0),2)</f>
        <v>0</v>
      </c>
      <c r="P53" s="151"/>
      <c r="Q53" s="123">
        <f t="shared" si="7"/>
        <v>38</v>
      </c>
      <c r="R53" s="107" t="str">
        <f t="shared" si="1"/>
        <v>Week 38</v>
      </c>
      <c r="S53" s="15"/>
      <c r="T53" s="62" t="str">
        <f>IF(T10="3 weeks",R50,IF(T10="4 weeks",R49,IF(T10="5 weeks",R48,IF(T10="6 weeks",R47,IF(T10="8 weeks (accelerated)",R46,IF(T10="12 weeks",R43,""))))))</f>
        <v>Week 35</v>
      </c>
      <c r="U53" s="138">
        <f>INDEX(R16:S67,MATCH(T53,R16:R67,0),2)</f>
        <v>0</v>
      </c>
      <c r="V53" s="151"/>
      <c r="W53" s="119">
        <f t="shared" si="8"/>
        <v>38</v>
      </c>
      <c r="X53" s="107" t="str">
        <f t="shared" si="2"/>
        <v>Week 38</v>
      </c>
      <c r="Y53" s="15"/>
      <c r="Z53" s="62" t="str">
        <f>IF(Z10="3 weeks",X50,IF(Z10="4 weeks",X49,IF(Z10="5 weeks",X48,IF(Z10="6 weeks",X47,IF(Z10="8 weeks (accelerated)",X46,IF(Z10="12 weeks",X43,""))))))</f>
        <v>Week 35</v>
      </c>
      <c r="AA53" s="138">
        <f>INDEX(X16:Y67,MATCH(Z53,X16:X67,0),2)</f>
        <v>0</v>
      </c>
      <c r="AB53" s="151"/>
      <c r="AC53" s="108">
        <f t="shared" si="9"/>
        <v>38</v>
      </c>
      <c r="AD53" s="107" t="str">
        <f t="shared" si="3"/>
        <v>Week 38</v>
      </c>
      <c r="AE53" s="15"/>
      <c r="AF53" s="62" t="str">
        <f>IF(AF10="3 weeks",AD50,IF(AF10="4 weeks",AD49,IF(AF10="5 weeks",AD48,IF(AF10="6 weeks",AD47,IF(AF10="8 weeks (accelerated)",AD46,IF(AF10="12 weeks",AD43,""))))))</f>
        <v>Week 35</v>
      </c>
      <c r="AG53" s="138">
        <f>INDEX(AD16:AE67,MATCH(AF53,AD16:AD67,0),2)</f>
        <v>0</v>
      </c>
      <c r="AH53" s="151"/>
      <c r="AI53" s="1"/>
      <c r="AJ53" s="1"/>
    </row>
    <row r="54" spans="1:36" x14ac:dyDescent="0.25">
      <c r="A54" s="1"/>
      <c r="B54" s="1"/>
      <c r="C54" s="59">
        <f t="shared" si="4"/>
        <v>0</v>
      </c>
      <c r="D54" s="60" t="str">
        <f t="shared" si="10"/>
        <v/>
      </c>
      <c r="E54" s="50">
        <v>39</v>
      </c>
      <c r="F54" s="61" t="str">
        <f t="shared" si="5"/>
        <v>Week 39</v>
      </c>
      <c r="G54" s="15"/>
      <c r="H54" s="62" t="str">
        <f>IF(H10="3 weeks",F51,IF(H10="4 weeks",F50,IF(H10="5 weeks",F49,IF(H10="6 weeks",F48,IF(H10="8 weeks (accelerated)",F47,IF(H10="12 weeks",F44,""))))))</f>
        <v>Week 36</v>
      </c>
      <c r="I54" s="138">
        <f>INDEX(F16:G67,MATCH(H54,F16:F67,0),2)</f>
        <v>0</v>
      </c>
      <c r="J54" s="151"/>
      <c r="K54" s="108">
        <f t="shared" si="6"/>
        <v>39</v>
      </c>
      <c r="L54" s="107" t="str">
        <f t="shared" si="0"/>
        <v>Week 39</v>
      </c>
      <c r="M54" s="15"/>
      <c r="N54" s="62" t="str">
        <f>IF(N10="3 weeks",L51,IF(N10="4 weeks",L50,IF(N10="5 weeks",L49,IF(N10="6 weeks",L48,IF(N10="8 weeks (accelerated)",L47,IF(N10="12 weeks",L44,""))))))</f>
        <v>Week 36</v>
      </c>
      <c r="O54" s="138">
        <f>INDEX(L16:M67,MATCH(N54,L16:L67,0),2)</f>
        <v>0</v>
      </c>
      <c r="P54" s="151"/>
      <c r="Q54" s="123">
        <f t="shared" si="7"/>
        <v>39</v>
      </c>
      <c r="R54" s="107" t="str">
        <f t="shared" si="1"/>
        <v>Week 39</v>
      </c>
      <c r="S54" s="15"/>
      <c r="T54" s="62" t="str">
        <f>IF(T10="3 weeks",R51,IF(T10="4 weeks",R50,IF(T10="5 weeks",R49,IF(T10="6 weeks",R48,IF(T10="8 weeks (accelerated)",R47,IF(T10="12 weeks",R44,""))))))</f>
        <v>Week 36</v>
      </c>
      <c r="U54" s="138">
        <f>INDEX(R16:S67,MATCH(T54,R16:R67,0),2)</f>
        <v>0</v>
      </c>
      <c r="V54" s="151"/>
      <c r="W54" s="119">
        <f t="shared" si="8"/>
        <v>39</v>
      </c>
      <c r="X54" s="107" t="str">
        <f t="shared" si="2"/>
        <v>Week 39</v>
      </c>
      <c r="Y54" s="15"/>
      <c r="Z54" s="62" t="str">
        <f>IF(Z10="3 weeks",X51,IF(Z10="4 weeks",X50,IF(Z10="5 weeks",X49,IF(Z10="6 weeks",X48,IF(Z10="8 weeks (accelerated)",X47,IF(Z10="12 weeks",X44,""))))))</f>
        <v>Week 36</v>
      </c>
      <c r="AA54" s="138">
        <f>INDEX(X16:Y67,MATCH(Z54,X16:X67,0),2)</f>
        <v>0</v>
      </c>
      <c r="AB54" s="151"/>
      <c r="AC54" s="108">
        <f t="shared" si="9"/>
        <v>39</v>
      </c>
      <c r="AD54" s="107" t="str">
        <f t="shared" si="3"/>
        <v>Week 39</v>
      </c>
      <c r="AE54" s="15"/>
      <c r="AF54" s="62" t="str">
        <f>IF(AF10="3 weeks",AD51,IF(AF10="4 weeks",AD50,IF(AF10="5 weeks",AD49,IF(AF10="6 weeks",AD48,IF(AF10="8 weeks (accelerated)",AD47,IF(AF10="12 weeks",AD44,""))))))</f>
        <v>Week 36</v>
      </c>
      <c r="AG54" s="138">
        <f>INDEX(AD16:AE67,MATCH(AF54,AD16:AD67,0),2)</f>
        <v>0</v>
      </c>
      <c r="AH54" s="151"/>
      <c r="AI54" s="1"/>
      <c r="AJ54" s="1"/>
    </row>
    <row r="55" spans="1:36" x14ac:dyDescent="0.25">
      <c r="A55" s="1"/>
      <c r="B55" s="1"/>
      <c r="C55" s="59">
        <f t="shared" si="4"/>
        <v>0</v>
      </c>
      <c r="D55" s="60" t="str">
        <f t="shared" si="10"/>
        <v/>
      </c>
      <c r="E55" s="50">
        <v>40</v>
      </c>
      <c r="F55" s="61" t="str">
        <f t="shared" si="5"/>
        <v>Week 40</v>
      </c>
      <c r="G55" s="15"/>
      <c r="H55" s="62" t="str">
        <f>IF(H10="3 weeks",F52,IF(H10="4 weeks",F51,IF(H10="5 weeks",F50,IF(H10="6 weeks",F49,IF(H10="8 weeks (accelerated)",F48,IF(H10="12 weeks",F45,""))))))</f>
        <v>Week 37</v>
      </c>
      <c r="I55" s="138">
        <f>INDEX(F16:G67,MATCH(H55,F16:F67,0),2)</f>
        <v>0</v>
      </c>
      <c r="J55" s="151"/>
      <c r="K55" s="108">
        <f t="shared" si="6"/>
        <v>40</v>
      </c>
      <c r="L55" s="107" t="str">
        <f t="shared" si="0"/>
        <v>Week 40</v>
      </c>
      <c r="M55" s="15"/>
      <c r="N55" s="62" t="str">
        <f>IF(N10="3 weeks",L52,IF(N10="4 weeks",L51,IF(N10="5 weeks",L50,IF(N10="6 weeks",L49,IF(N10="8 weeks (accelerated)",L48,IF(N10="12 weeks",L45,""))))))</f>
        <v>Week 37</v>
      </c>
      <c r="O55" s="138">
        <f>INDEX(L16:M67,MATCH(N55,L16:L67,0),2)</f>
        <v>0</v>
      </c>
      <c r="P55" s="151"/>
      <c r="Q55" s="123">
        <f t="shared" si="7"/>
        <v>40</v>
      </c>
      <c r="R55" s="107" t="str">
        <f t="shared" si="1"/>
        <v>Week 40</v>
      </c>
      <c r="S55" s="15"/>
      <c r="T55" s="62" t="str">
        <f>IF(T10="3 weeks",R52,IF(T10="4 weeks",R51,IF(T10="5 weeks",R50,IF(T10="6 weeks",R49,IF(T10="8 weeks (accelerated)",R48,IF(T10="12 weeks",R45,""))))))</f>
        <v>Week 37</v>
      </c>
      <c r="U55" s="138">
        <f>INDEX(R16:S67,MATCH(T55,R16:R67,0),2)</f>
        <v>0</v>
      </c>
      <c r="V55" s="151"/>
      <c r="W55" s="119">
        <f t="shared" si="8"/>
        <v>40</v>
      </c>
      <c r="X55" s="107" t="str">
        <f t="shared" si="2"/>
        <v>Week 40</v>
      </c>
      <c r="Y55" s="15"/>
      <c r="Z55" s="62" t="str">
        <f>IF(Z10="3 weeks",X52,IF(Z10="4 weeks",X51,IF(Z10="5 weeks",X50,IF(Z10="6 weeks",X49,IF(Z10="8 weeks (accelerated)",X48,IF(Z10="12 weeks",X45,""))))))</f>
        <v>Week 37</v>
      </c>
      <c r="AA55" s="138">
        <f>INDEX(X16:Y67,MATCH(Z55,X16:X67,0),2)</f>
        <v>0</v>
      </c>
      <c r="AB55" s="151"/>
      <c r="AC55" s="108">
        <f t="shared" si="9"/>
        <v>40</v>
      </c>
      <c r="AD55" s="107" t="str">
        <f t="shared" si="3"/>
        <v>Week 40</v>
      </c>
      <c r="AE55" s="15"/>
      <c r="AF55" s="62" t="str">
        <f>IF(AF10="3 weeks",AD52,IF(AF10="4 weeks",AD51,IF(AF10="5 weeks",AD50,IF(AF10="6 weeks",AD49,IF(AF10="8 weeks (accelerated)",AD48,IF(AF10="12 weeks",AD45,""))))))</f>
        <v>Week 37</v>
      </c>
      <c r="AG55" s="138">
        <f>INDEX(AD16:AE67,MATCH(AF55,AD16:AD67,0),2)</f>
        <v>0</v>
      </c>
      <c r="AH55" s="151"/>
      <c r="AI55" s="1"/>
      <c r="AJ55" s="1"/>
    </row>
    <row r="56" spans="1:36" x14ac:dyDescent="0.25">
      <c r="A56" s="1"/>
      <c r="B56" s="1"/>
      <c r="C56" s="59">
        <f t="shared" si="4"/>
        <v>0</v>
      </c>
      <c r="D56" s="60" t="str">
        <f t="shared" si="10"/>
        <v/>
      </c>
      <c r="E56" s="50">
        <v>41</v>
      </c>
      <c r="F56" s="61" t="str">
        <f t="shared" si="5"/>
        <v>Week 41</v>
      </c>
      <c r="G56" s="15"/>
      <c r="H56" s="62" t="str">
        <f>IF(H10="3 weeks",F53,IF(H10="4 weeks",F52,IF(H10="5 weeks",F51,IF(H10="6 weeks",F50,IF(H10="8 weeks (accelerated)",F49,IF(H10="12 weeks",F46,""))))))</f>
        <v>Week 38</v>
      </c>
      <c r="I56" s="138">
        <f>INDEX(F16:G67,MATCH(H56,F16:F67,0),2)</f>
        <v>0</v>
      </c>
      <c r="J56" s="151"/>
      <c r="K56" s="108">
        <f t="shared" si="6"/>
        <v>41</v>
      </c>
      <c r="L56" s="107" t="str">
        <f t="shared" si="0"/>
        <v>Week 41</v>
      </c>
      <c r="M56" s="15"/>
      <c r="N56" s="62" t="str">
        <f>IF(N10="3 weeks",L53,IF(N10="4 weeks",L52,IF(N10="5 weeks",L51,IF(N10="6 weeks",L50,IF(N10="8 weeks (accelerated)",L49,IF(N10="12 weeks",L46,""))))))</f>
        <v>Week 38</v>
      </c>
      <c r="O56" s="138">
        <f>INDEX(L16:M67,MATCH(N56,L16:L67,0),2)</f>
        <v>0</v>
      </c>
      <c r="P56" s="151"/>
      <c r="Q56" s="123">
        <f t="shared" si="7"/>
        <v>41</v>
      </c>
      <c r="R56" s="107" t="str">
        <f t="shared" si="1"/>
        <v>Week 41</v>
      </c>
      <c r="S56" s="15"/>
      <c r="T56" s="62" t="str">
        <f>IF(T10="3 weeks",R53,IF(T10="4 weeks",R52,IF(T10="5 weeks",R51,IF(T10="6 weeks",R50,IF(T10="8 weeks (accelerated)",R49,IF(T10="12 weeks",R46,""))))))</f>
        <v>Week 38</v>
      </c>
      <c r="U56" s="138">
        <f>INDEX(R16:S67,MATCH(T56,R16:R67,0),2)</f>
        <v>0</v>
      </c>
      <c r="V56" s="151"/>
      <c r="W56" s="119">
        <f t="shared" si="8"/>
        <v>41</v>
      </c>
      <c r="X56" s="107" t="str">
        <f t="shared" si="2"/>
        <v>Week 41</v>
      </c>
      <c r="Y56" s="15"/>
      <c r="Z56" s="62" t="str">
        <f>IF(Z10="3 weeks",X53,IF(Z10="4 weeks",X52,IF(Z10="5 weeks",X51,IF(Z10="6 weeks",X50,IF(Z10="8 weeks (accelerated)",X49,IF(Z10="12 weeks",X46,""))))))</f>
        <v>Week 38</v>
      </c>
      <c r="AA56" s="138">
        <f>INDEX(X16:Y67,MATCH(Z56,X16:X67,0),2)</f>
        <v>0</v>
      </c>
      <c r="AB56" s="151"/>
      <c r="AC56" s="108">
        <f t="shared" si="9"/>
        <v>41</v>
      </c>
      <c r="AD56" s="107" t="str">
        <f t="shared" si="3"/>
        <v>Week 41</v>
      </c>
      <c r="AE56" s="15"/>
      <c r="AF56" s="62" t="str">
        <f>IF(AF10="3 weeks",AD53,IF(AF10="4 weeks",AD52,IF(AF10="5 weeks",AD51,IF(AF10="6 weeks",AD50,IF(AF10="8 weeks (accelerated)",AD49,IF(AF10="12 weeks",AD46,""))))))</f>
        <v>Week 38</v>
      </c>
      <c r="AG56" s="138">
        <f>INDEX(AD16:AE67,MATCH(AF56,AD16:AD67,0),2)</f>
        <v>0</v>
      </c>
      <c r="AH56" s="151"/>
      <c r="AI56" s="1"/>
      <c r="AJ56" s="1"/>
    </row>
    <row r="57" spans="1:36" x14ac:dyDescent="0.25">
      <c r="A57" s="1"/>
      <c r="B57" s="1"/>
      <c r="C57" s="59">
        <f t="shared" si="4"/>
        <v>0</v>
      </c>
      <c r="D57" s="60" t="str">
        <f t="shared" si="10"/>
        <v/>
      </c>
      <c r="E57" s="50">
        <v>42</v>
      </c>
      <c r="F57" s="61" t="str">
        <f t="shared" si="5"/>
        <v>Week 42</v>
      </c>
      <c r="G57" s="15"/>
      <c r="H57" s="62" t="str">
        <f>IF(H10="3 weeks",F54,IF(H10="4 weeks",F53,IF(H10="5 weeks",F52,IF(H10="6 weeks",F51,IF(H10="8 weeks (accelerated)",F50,IF(H10="12 weeks",F47,""))))))</f>
        <v>Week 39</v>
      </c>
      <c r="I57" s="138">
        <f>INDEX(F16:G67,MATCH(H57,F16:F67,0),2)</f>
        <v>0</v>
      </c>
      <c r="J57" s="151"/>
      <c r="K57" s="108">
        <f t="shared" si="6"/>
        <v>42</v>
      </c>
      <c r="L57" s="107" t="str">
        <f t="shared" si="0"/>
        <v>Week 42</v>
      </c>
      <c r="M57" s="15"/>
      <c r="N57" s="62" t="str">
        <f>IF(N10="3 weeks",L54,IF(N10="4 weeks",L53,IF(N10="5 weeks",L52,IF(N10="6 weeks",L51,IF(N10="8 weeks (accelerated)",L50,IF(N10="12 weeks",L47,""))))))</f>
        <v>Week 39</v>
      </c>
      <c r="O57" s="138">
        <f>INDEX(L16:M67,MATCH(N57,L16:L67,0),2)</f>
        <v>0</v>
      </c>
      <c r="P57" s="151"/>
      <c r="Q57" s="123">
        <f t="shared" si="7"/>
        <v>42</v>
      </c>
      <c r="R57" s="107" t="str">
        <f t="shared" si="1"/>
        <v>Week 42</v>
      </c>
      <c r="S57" s="15"/>
      <c r="T57" s="62" t="str">
        <f>IF(T10="3 weeks",R54,IF(T10="4 weeks",R53,IF(T10="5 weeks",R52,IF(T10="6 weeks",R51,IF(T10="8 weeks (accelerated)",R50,IF(T10="12 weeks",R47,""))))))</f>
        <v>Week 39</v>
      </c>
      <c r="U57" s="138">
        <f>INDEX(R16:S67,MATCH(T57,R16:R67,0),2)</f>
        <v>0</v>
      </c>
      <c r="V57" s="151"/>
      <c r="W57" s="119">
        <f t="shared" si="8"/>
        <v>42</v>
      </c>
      <c r="X57" s="107" t="str">
        <f t="shared" si="2"/>
        <v>Week 42</v>
      </c>
      <c r="Y57" s="15"/>
      <c r="Z57" s="62" t="str">
        <f>IF(Z10="3 weeks",X54,IF(Z10="4 weeks",X53,IF(Z10="5 weeks",X52,IF(Z10="6 weeks",X51,IF(Z10="8 weeks (accelerated)",X50,IF(Z10="12 weeks",X47,""))))))</f>
        <v>Week 39</v>
      </c>
      <c r="AA57" s="138">
        <f>INDEX(X16:Y67,MATCH(Z57,X16:X67,0),2)</f>
        <v>0</v>
      </c>
      <c r="AB57" s="151"/>
      <c r="AC57" s="108">
        <f t="shared" si="9"/>
        <v>42</v>
      </c>
      <c r="AD57" s="107" t="str">
        <f t="shared" si="3"/>
        <v>Week 42</v>
      </c>
      <c r="AE57" s="15"/>
      <c r="AF57" s="62" t="str">
        <f>IF(AF10="3 weeks",AD54,IF(AF10="4 weeks",AD53,IF(AF10="5 weeks",AD52,IF(AF10="6 weeks",AD51,IF(AF10="8 weeks (accelerated)",AD50,IF(AF10="12 weeks",AD47,""))))))</f>
        <v>Week 39</v>
      </c>
      <c r="AG57" s="138">
        <f>INDEX(AD16:AE67,MATCH(AF57,AD16:AD67,0),2)</f>
        <v>0</v>
      </c>
      <c r="AH57" s="151"/>
      <c r="AI57" s="1"/>
      <c r="AJ57" s="1"/>
    </row>
    <row r="58" spans="1:36" x14ac:dyDescent="0.25">
      <c r="A58" s="1"/>
      <c r="B58" s="1"/>
      <c r="C58" s="59">
        <f t="shared" si="4"/>
        <v>0</v>
      </c>
      <c r="D58" s="60" t="str">
        <f t="shared" si="10"/>
        <v/>
      </c>
      <c r="E58" s="50">
        <v>43</v>
      </c>
      <c r="F58" s="61" t="str">
        <f t="shared" si="5"/>
        <v>Week 43</v>
      </c>
      <c r="G58" s="15"/>
      <c r="H58" s="62" t="str">
        <f>IF(H10="3 weeks",F55,IF(H10="4 weeks",F54,IF(H10="5 weeks",F53,IF(H10="6 weeks",F52,IF(H10="8 weeks (accelerated)",F51,IF(H10="12 weeks",F48,""))))))</f>
        <v>Week 40</v>
      </c>
      <c r="I58" s="138">
        <f>INDEX(F16:G67,MATCH(H58,F16:F67,0),2)</f>
        <v>0</v>
      </c>
      <c r="J58" s="151"/>
      <c r="K58" s="108">
        <f t="shared" si="6"/>
        <v>43</v>
      </c>
      <c r="L58" s="107" t="str">
        <f t="shared" si="0"/>
        <v>Week 43</v>
      </c>
      <c r="M58" s="15"/>
      <c r="N58" s="62" t="str">
        <f>IF(N10="3 weeks",L55,IF(N10="4 weeks",L54,IF(N10="5 weeks",L53,IF(N10="6 weeks",L52,IF(N10="8 weeks (accelerated)",L51,IF(N10="12 weeks",L48,""))))))</f>
        <v>Week 40</v>
      </c>
      <c r="O58" s="138">
        <f>INDEX(L16:M67,MATCH(N58,L16:L67,0),2)</f>
        <v>0</v>
      </c>
      <c r="P58" s="151"/>
      <c r="Q58" s="123">
        <f t="shared" si="7"/>
        <v>43</v>
      </c>
      <c r="R58" s="107" t="str">
        <f t="shared" si="1"/>
        <v>Week 43</v>
      </c>
      <c r="S58" s="15"/>
      <c r="T58" s="62" t="str">
        <f>IF(T10="3 weeks",R55,IF(T10="4 weeks",R54,IF(T10="5 weeks",R53,IF(T10="6 weeks",R52,IF(T10="8 weeks (accelerated)",R51,IF(T10="12 weeks",R48,""))))))</f>
        <v>Week 40</v>
      </c>
      <c r="U58" s="138">
        <f>INDEX(R16:S67,MATCH(T58,R16:R67,0),2)</f>
        <v>0</v>
      </c>
      <c r="V58" s="151"/>
      <c r="W58" s="119">
        <f t="shared" si="8"/>
        <v>43</v>
      </c>
      <c r="X58" s="107" t="str">
        <f t="shared" si="2"/>
        <v>Week 43</v>
      </c>
      <c r="Y58" s="15"/>
      <c r="Z58" s="62" t="str">
        <f>IF(Z10="3 weeks",X55,IF(Z10="4 weeks",X54,IF(Z10="5 weeks",X53,IF(Z10="6 weeks",X52,IF(Z10="8 weeks (accelerated)",X51,IF(Z10="12 weeks",X48,""))))))</f>
        <v>Week 40</v>
      </c>
      <c r="AA58" s="138">
        <f>INDEX(X16:Y67,MATCH(Z58,X16:X67,0),2)</f>
        <v>0</v>
      </c>
      <c r="AB58" s="151"/>
      <c r="AC58" s="108">
        <f t="shared" si="9"/>
        <v>43</v>
      </c>
      <c r="AD58" s="107" t="str">
        <f t="shared" si="3"/>
        <v>Week 43</v>
      </c>
      <c r="AE58" s="15"/>
      <c r="AF58" s="62" t="str">
        <f>IF(AF10="3 weeks",AD55,IF(AF10="4 weeks",AD54,IF(AF10="5 weeks",AD53,IF(AF10="6 weeks",AD52,IF(AF10="8 weeks (accelerated)",AD51,IF(AF10="12 weeks",AD48,""))))))</f>
        <v>Week 40</v>
      </c>
      <c r="AG58" s="138">
        <f>INDEX(AD16:AE67,MATCH(AF58,AD16:AD67,0),2)</f>
        <v>0</v>
      </c>
      <c r="AH58" s="151"/>
      <c r="AI58" s="1"/>
      <c r="AJ58" s="1"/>
    </row>
    <row r="59" spans="1:36" x14ac:dyDescent="0.25">
      <c r="A59" s="1"/>
      <c r="B59" s="1"/>
      <c r="C59" s="59">
        <f t="shared" si="4"/>
        <v>0</v>
      </c>
      <c r="D59" s="60" t="str">
        <f t="shared" si="10"/>
        <v/>
      </c>
      <c r="E59" s="50">
        <v>44</v>
      </c>
      <c r="F59" s="61" t="str">
        <f t="shared" si="5"/>
        <v>Week 44</v>
      </c>
      <c r="G59" s="15"/>
      <c r="H59" s="62" t="str">
        <f>IF(H10="3 weeks",F56,IF(H10="4 weeks",F55,IF(H10="5 weeks",F54,IF(H10="6 weeks",F53,IF(H10="8 weeks (accelerated)",F52,IF(H10="12 weeks",F49,""))))))</f>
        <v>Week 41</v>
      </c>
      <c r="I59" s="138">
        <f>INDEX(F16:G67,MATCH(H59,F16:F67,0),2)</f>
        <v>0</v>
      </c>
      <c r="J59" s="151"/>
      <c r="K59" s="108">
        <f t="shared" si="6"/>
        <v>44</v>
      </c>
      <c r="L59" s="107" t="str">
        <f t="shared" si="0"/>
        <v>Week 44</v>
      </c>
      <c r="M59" s="15"/>
      <c r="N59" s="62" t="str">
        <f>IF(N10="3 weeks",L56,IF(N10="4 weeks",L55,IF(N10="5 weeks",L54,IF(N10="6 weeks",L53,IF(N10="8 weeks (accelerated)",L52,IF(N10="12 weeks",L49,""))))))</f>
        <v>Week 41</v>
      </c>
      <c r="O59" s="138">
        <f>INDEX(L16:M67,MATCH(N59,L16:L67,0),2)</f>
        <v>0</v>
      </c>
      <c r="P59" s="151"/>
      <c r="Q59" s="123">
        <f t="shared" si="7"/>
        <v>44</v>
      </c>
      <c r="R59" s="107" t="str">
        <f t="shared" si="1"/>
        <v>Week 44</v>
      </c>
      <c r="S59" s="15"/>
      <c r="T59" s="62" t="str">
        <f>IF(T10="3 weeks",R56,IF(T10="4 weeks",R55,IF(T10="5 weeks",R54,IF(T10="6 weeks",R53,IF(T10="8 weeks (accelerated)",R52,IF(T10="12 weeks",R49,""))))))</f>
        <v>Week 41</v>
      </c>
      <c r="U59" s="138">
        <f>INDEX(R16:S67,MATCH(T59,R16:R67,0),2)</f>
        <v>0</v>
      </c>
      <c r="V59" s="151"/>
      <c r="W59" s="119">
        <f t="shared" si="8"/>
        <v>44</v>
      </c>
      <c r="X59" s="107" t="str">
        <f t="shared" si="2"/>
        <v>Week 44</v>
      </c>
      <c r="Y59" s="15"/>
      <c r="Z59" s="62" t="str">
        <f>IF(Z10="3 weeks",X56,IF(Z10="4 weeks",X55,IF(Z10="5 weeks",X54,IF(Z10="6 weeks",X53,IF(Z10="8 weeks (accelerated)",X52,IF(Z10="12 weeks",X49,""))))))</f>
        <v>Week 41</v>
      </c>
      <c r="AA59" s="138">
        <f>INDEX(X16:Y67,MATCH(Z59,X16:X67,0),2)</f>
        <v>0</v>
      </c>
      <c r="AB59" s="151"/>
      <c r="AC59" s="108">
        <f t="shared" si="9"/>
        <v>44</v>
      </c>
      <c r="AD59" s="107" t="str">
        <f t="shared" si="3"/>
        <v>Week 44</v>
      </c>
      <c r="AE59" s="15"/>
      <c r="AF59" s="62" t="str">
        <f>IF(AF10="3 weeks",AD56,IF(AF10="4 weeks",AD55,IF(AF10="5 weeks",AD54,IF(AF10="6 weeks",AD53,IF(AF10="8 weeks (accelerated)",AD52,IF(AF10="12 weeks",AD49,""))))))</f>
        <v>Week 41</v>
      </c>
      <c r="AG59" s="138">
        <f>INDEX(AD16:AE67,MATCH(AF59,AD16:AD67,0),2)</f>
        <v>0</v>
      </c>
      <c r="AH59" s="151"/>
      <c r="AI59" s="1"/>
      <c r="AJ59" s="1"/>
    </row>
    <row r="60" spans="1:36" x14ac:dyDescent="0.25">
      <c r="A60" s="1"/>
      <c r="B60" s="1"/>
      <c r="C60" s="59">
        <f t="shared" si="4"/>
        <v>0</v>
      </c>
      <c r="D60" s="60" t="str">
        <f t="shared" si="10"/>
        <v/>
      </c>
      <c r="E60" s="50">
        <v>45</v>
      </c>
      <c r="F60" s="61" t="str">
        <f t="shared" si="5"/>
        <v>Week 45</v>
      </c>
      <c r="G60" s="15"/>
      <c r="H60" s="62" t="str">
        <f>IF(H10="3 weeks",F57,IF(H10="4 weeks",F56,IF(H10="5 weeks",F55,IF(H10="6 weeks",F54,IF(H10="8 weeks (accelerated)",F53,IF(H10="12 weeks",F50,""))))))</f>
        <v>Week 42</v>
      </c>
      <c r="I60" s="138">
        <f>INDEX(F16:G67,MATCH(H60,F16:F67,0),2)</f>
        <v>0</v>
      </c>
      <c r="J60" s="151"/>
      <c r="K60" s="108">
        <f t="shared" si="6"/>
        <v>45</v>
      </c>
      <c r="L60" s="107" t="str">
        <f t="shared" si="0"/>
        <v>Week 45</v>
      </c>
      <c r="M60" s="15"/>
      <c r="N60" s="62" t="str">
        <f>IF(N10="3 weeks",L57,IF(N10="4 weeks",L56,IF(N10="5 weeks",L55,IF(N10="6 weeks",L54,IF(N10="8 weeks (accelerated)",L53,IF(N10="12 weeks",L50,""))))))</f>
        <v>Week 42</v>
      </c>
      <c r="O60" s="138">
        <f>INDEX(L16:M67,MATCH(N60,L16:L67,0),2)</f>
        <v>0</v>
      </c>
      <c r="P60" s="151"/>
      <c r="Q60" s="123">
        <f t="shared" si="7"/>
        <v>45</v>
      </c>
      <c r="R60" s="107" t="str">
        <f t="shared" si="1"/>
        <v>Week 45</v>
      </c>
      <c r="S60" s="15"/>
      <c r="T60" s="62" t="str">
        <f>IF(T10="3 weeks",R57,IF(T10="4 weeks",R56,IF(T10="5 weeks",R55,IF(T10="6 weeks",R54,IF(T10="8 weeks (accelerated)",R53,IF(T10="12 weeks",R50,""))))))</f>
        <v>Week 42</v>
      </c>
      <c r="U60" s="138">
        <f>INDEX(R16:S67,MATCH(T60,R16:R67,0),2)</f>
        <v>0</v>
      </c>
      <c r="V60" s="151"/>
      <c r="W60" s="119">
        <f t="shared" si="8"/>
        <v>45</v>
      </c>
      <c r="X60" s="107" t="str">
        <f t="shared" si="2"/>
        <v>Week 45</v>
      </c>
      <c r="Y60" s="15"/>
      <c r="Z60" s="62" t="str">
        <f>IF(Z10="3 weeks",X57,IF(Z10="4 weeks",X56,IF(Z10="5 weeks",X55,IF(Z10="6 weeks",X54,IF(Z10="8 weeks (accelerated)",X53,IF(Z10="12 weeks",X50,""))))))</f>
        <v>Week 42</v>
      </c>
      <c r="AA60" s="138">
        <f>INDEX(X16:Y67,MATCH(Z60,X16:X67,0),2)</f>
        <v>0</v>
      </c>
      <c r="AB60" s="151"/>
      <c r="AC60" s="108">
        <f t="shared" si="9"/>
        <v>45</v>
      </c>
      <c r="AD60" s="107" t="str">
        <f t="shared" si="3"/>
        <v>Week 45</v>
      </c>
      <c r="AE60" s="15"/>
      <c r="AF60" s="62" t="str">
        <f>IF(AF10="3 weeks",AD57,IF(AF10="4 weeks",AD56,IF(AF10="5 weeks",AD55,IF(AF10="6 weeks",AD54,IF(AF10="8 weeks (accelerated)",AD53,IF(AF10="12 weeks",AD50,""))))))</f>
        <v>Week 42</v>
      </c>
      <c r="AG60" s="138">
        <f>INDEX(AD16:AE67,MATCH(AF60,AD16:AD67,0),2)</f>
        <v>0</v>
      </c>
      <c r="AH60" s="151"/>
      <c r="AI60" s="1"/>
      <c r="AJ60" s="1"/>
    </row>
    <row r="61" spans="1:36" x14ac:dyDescent="0.25">
      <c r="A61" s="1"/>
      <c r="B61" s="1"/>
      <c r="C61" s="59">
        <f t="shared" si="4"/>
        <v>0</v>
      </c>
      <c r="D61" s="60" t="str">
        <f t="shared" si="10"/>
        <v/>
      </c>
      <c r="E61" s="50">
        <v>46</v>
      </c>
      <c r="F61" s="61" t="str">
        <f t="shared" si="5"/>
        <v>Week 46</v>
      </c>
      <c r="G61" s="15"/>
      <c r="H61" s="62" t="str">
        <f>IF(H10="3 weeks",F58,IF(H10="4 weeks",F57,IF(H10="5 weeks",F56,IF(H10="6 weeks",F55,IF(H10="8 weeks (accelerated)",F54,IF(H10="12 weeks",F51,""))))))</f>
        <v>Week 43</v>
      </c>
      <c r="I61" s="138">
        <f>INDEX(F16:G67,MATCH(H61,F16:F67,0),2)</f>
        <v>0</v>
      </c>
      <c r="J61" s="151"/>
      <c r="K61" s="108">
        <f t="shared" si="6"/>
        <v>46</v>
      </c>
      <c r="L61" s="107" t="str">
        <f t="shared" si="0"/>
        <v>Week 46</v>
      </c>
      <c r="M61" s="15"/>
      <c r="N61" s="62" t="str">
        <f>IF(N10="3 weeks",L58,IF(N10="4 weeks",L57,IF(N10="5 weeks",L56,IF(N10="6 weeks",L55,IF(N10="8 weeks (accelerated)",L54,IF(N10="12 weeks",L51,""))))))</f>
        <v>Week 43</v>
      </c>
      <c r="O61" s="138">
        <f>INDEX(L16:M67,MATCH(N61,L16:L67,0),2)</f>
        <v>0</v>
      </c>
      <c r="P61" s="151"/>
      <c r="Q61" s="123">
        <f t="shared" si="7"/>
        <v>46</v>
      </c>
      <c r="R61" s="107" t="str">
        <f t="shared" si="1"/>
        <v>Week 46</v>
      </c>
      <c r="S61" s="15"/>
      <c r="T61" s="62" t="str">
        <f>IF(T10="3 weeks",R58,IF(T10="4 weeks",R57,IF(T10="5 weeks",R56,IF(T10="6 weeks",R55,IF(T10="8 weeks (accelerated)",R54,IF(T10="12 weeks",R51,""))))))</f>
        <v>Week 43</v>
      </c>
      <c r="U61" s="138">
        <f>INDEX(R16:S67,MATCH(T61,R16:R67,0),2)</f>
        <v>0</v>
      </c>
      <c r="V61" s="151"/>
      <c r="W61" s="119">
        <f t="shared" si="8"/>
        <v>46</v>
      </c>
      <c r="X61" s="107" t="str">
        <f t="shared" si="2"/>
        <v>Week 46</v>
      </c>
      <c r="Y61" s="15"/>
      <c r="Z61" s="62" t="str">
        <f>IF(Z10="3 weeks",X58,IF(Z10="4 weeks",X57,IF(Z10="5 weeks",X56,IF(Z10="6 weeks",X55,IF(Z10="8 weeks (accelerated)",X54,IF(Z10="12 weeks",X51,""))))))</f>
        <v>Week 43</v>
      </c>
      <c r="AA61" s="138">
        <f>INDEX(X16:Y67,MATCH(Z61,X16:X67,0),2)</f>
        <v>0</v>
      </c>
      <c r="AB61" s="151"/>
      <c r="AC61" s="108">
        <f t="shared" si="9"/>
        <v>46</v>
      </c>
      <c r="AD61" s="107" t="str">
        <f t="shared" si="3"/>
        <v>Week 46</v>
      </c>
      <c r="AE61" s="15"/>
      <c r="AF61" s="62" t="str">
        <f>IF(AF10="3 weeks",AD58,IF(AF10="4 weeks",AD57,IF(AF10="5 weeks",AD56,IF(AF10="6 weeks",AD55,IF(AF10="8 weeks (accelerated)",AD54,IF(AF10="12 weeks",AD51,""))))))</f>
        <v>Week 43</v>
      </c>
      <c r="AG61" s="138">
        <f>INDEX(AD16:AE67,MATCH(AF61,AD16:AD67,0),2)</f>
        <v>0</v>
      </c>
      <c r="AH61" s="151"/>
      <c r="AI61" s="1"/>
      <c r="AJ61" s="1"/>
    </row>
    <row r="62" spans="1:36" x14ac:dyDescent="0.25">
      <c r="A62" s="1"/>
      <c r="B62" s="1"/>
      <c r="C62" s="59">
        <f t="shared" si="4"/>
        <v>0</v>
      </c>
      <c r="D62" s="60" t="str">
        <f t="shared" si="10"/>
        <v/>
      </c>
      <c r="E62" s="50">
        <v>47</v>
      </c>
      <c r="F62" s="61" t="str">
        <f t="shared" si="5"/>
        <v>Week 47</v>
      </c>
      <c r="G62" s="15"/>
      <c r="H62" s="62" t="str">
        <f>IF(H10="3 weeks",F59,IF(H10="4 weeks",F58,IF(H10="5 weeks",F57,IF(H10="6 weeks",F56,IF(H10="8 weeks (accelerated)",F55,IF(H10="12 weeks",F52,""))))))</f>
        <v>Week 44</v>
      </c>
      <c r="I62" s="138">
        <f>INDEX(F16:G67,MATCH(H62,F16:F67,0),2)</f>
        <v>0</v>
      </c>
      <c r="J62" s="151"/>
      <c r="K62" s="108">
        <f t="shared" si="6"/>
        <v>47</v>
      </c>
      <c r="L62" s="107" t="str">
        <f t="shared" si="0"/>
        <v>Week 47</v>
      </c>
      <c r="M62" s="15"/>
      <c r="N62" s="62" t="str">
        <f>IF(N10="3 weeks",L59,IF(N10="4 weeks",L58,IF(N10="5 weeks",L57,IF(N10="6 weeks",L56,IF(N10="8 weeks (accelerated)",L55,IF(N10="12 weeks",L52,""))))))</f>
        <v>Week 44</v>
      </c>
      <c r="O62" s="138">
        <f>INDEX(L16:M67,MATCH(N62,L16:L67,0),2)</f>
        <v>0</v>
      </c>
      <c r="P62" s="151"/>
      <c r="Q62" s="123">
        <f t="shared" si="7"/>
        <v>47</v>
      </c>
      <c r="R62" s="107" t="str">
        <f t="shared" si="1"/>
        <v>Week 47</v>
      </c>
      <c r="S62" s="15"/>
      <c r="T62" s="62" t="str">
        <f>IF(T10="3 weeks",R59,IF(T10="4 weeks",R58,IF(T10="5 weeks",R57,IF(T10="6 weeks",R56,IF(T10="8 weeks (accelerated)",R55,IF(T10="12 weeks",R52,""))))))</f>
        <v>Week 44</v>
      </c>
      <c r="U62" s="138">
        <f>INDEX(R16:S67,MATCH(T62,R16:R67,0),2)</f>
        <v>0</v>
      </c>
      <c r="V62" s="151"/>
      <c r="W62" s="119">
        <f t="shared" si="8"/>
        <v>47</v>
      </c>
      <c r="X62" s="107" t="str">
        <f t="shared" si="2"/>
        <v>Week 47</v>
      </c>
      <c r="Y62" s="15"/>
      <c r="Z62" s="62" t="str">
        <f>IF(Z10="3 weeks",X59,IF(Z10="4 weeks",X58,IF(Z10="5 weeks",X57,IF(Z10="6 weeks",X56,IF(Z10="8 weeks (accelerated)",X55,IF(Z10="12 weeks",X52,""))))))</f>
        <v>Week 44</v>
      </c>
      <c r="AA62" s="138">
        <f>INDEX(X16:Y67,MATCH(Z62,X16:X67,0),2)</f>
        <v>0</v>
      </c>
      <c r="AB62" s="151"/>
      <c r="AC62" s="108">
        <f t="shared" si="9"/>
        <v>47</v>
      </c>
      <c r="AD62" s="107" t="str">
        <f t="shared" si="3"/>
        <v>Week 47</v>
      </c>
      <c r="AE62" s="15"/>
      <c r="AF62" s="62" t="str">
        <f>IF(AF10="3 weeks",AD59,IF(AF10="4 weeks",AD58,IF(AF10="5 weeks",AD57,IF(AF10="6 weeks",AD56,IF(AF10="8 weeks (accelerated)",AD55,IF(AF10="12 weeks",AD52,""))))))</f>
        <v>Week 44</v>
      </c>
      <c r="AG62" s="138">
        <f>INDEX(AD16:AE67,MATCH(AF62,AD16:AD67,0),2)</f>
        <v>0</v>
      </c>
      <c r="AH62" s="151"/>
      <c r="AI62" s="1"/>
      <c r="AJ62" s="1"/>
    </row>
    <row r="63" spans="1:36" x14ac:dyDescent="0.25">
      <c r="A63" s="1"/>
      <c r="B63" s="1"/>
      <c r="C63" s="59">
        <f t="shared" si="4"/>
        <v>0</v>
      </c>
      <c r="D63" s="60" t="str">
        <f t="shared" si="10"/>
        <v/>
      </c>
      <c r="E63" s="50">
        <v>48</v>
      </c>
      <c r="F63" s="61" t="str">
        <f t="shared" si="5"/>
        <v>Week 48</v>
      </c>
      <c r="G63" s="15"/>
      <c r="H63" s="62" t="str">
        <f>IF(H10="3 weeks",F60,IF(H10="4 weeks",F59,IF(H10="5 weeks",F58,IF(H10="6 weeks",F57,IF(H10="8 weeks (accelerated)",F56,IF(H10="12 weeks",F53,""))))))</f>
        <v>Week 45</v>
      </c>
      <c r="I63" s="138">
        <f>INDEX(F16:G67,MATCH(H63,F16:F67,0),2)</f>
        <v>0</v>
      </c>
      <c r="J63" s="151"/>
      <c r="K63" s="108">
        <f t="shared" si="6"/>
        <v>48</v>
      </c>
      <c r="L63" s="107" t="str">
        <f t="shared" si="0"/>
        <v>Week 48</v>
      </c>
      <c r="M63" s="15"/>
      <c r="N63" s="62" t="str">
        <f>IF(N10="3 weeks",L60,IF(N10="4 weeks",L59,IF(N10="5 weeks",L58,IF(N10="6 weeks",L57,IF(N10="8 weeks (accelerated)",L56,IF(N10="12 weeks",L53,""))))))</f>
        <v>Week 45</v>
      </c>
      <c r="O63" s="138">
        <f>INDEX(L16:M67,MATCH(N63,L16:L67,0),2)</f>
        <v>0</v>
      </c>
      <c r="P63" s="151"/>
      <c r="Q63" s="123">
        <f t="shared" si="7"/>
        <v>48</v>
      </c>
      <c r="R63" s="107" t="str">
        <f t="shared" si="1"/>
        <v>Week 48</v>
      </c>
      <c r="S63" s="15"/>
      <c r="T63" s="62" t="str">
        <f>IF(T10="3 weeks",R60,IF(T10="4 weeks",R59,IF(T10="5 weeks",R58,IF(T10="6 weeks",R57,IF(T10="8 weeks (accelerated)",R56,IF(T10="12 weeks",R53,""))))))</f>
        <v>Week 45</v>
      </c>
      <c r="U63" s="138">
        <f>INDEX(R16:S67,MATCH(T63,R16:R67,0),2)</f>
        <v>0</v>
      </c>
      <c r="V63" s="151"/>
      <c r="W63" s="119">
        <f t="shared" si="8"/>
        <v>48</v>
      </c>
      <c r="X63" s="107" t="str">
        <f t="shared" si="2"/>
        <v>Week 48</v>
      </c>
      <c r="Y63" s="15"/>
      <c r="Z63" s="62" t="str">
        <f>IF(Z10="3 weeks",X60,IF(Z10="4 weeks",X59,IF(Z10="5 weeks",X58,IF(Z10="6 weeks",X57,IF(Z10="8 weeks (accelerated)",X56,IF(Z10="12 weeks",X53,""))))))</f>
        <v>Week 45</v>
      </c>
      <c r="AA63" s="138">
        <f>INDEX(X16:Y67,MATCH(Z63,X16:X67,0),2)</f>
        <v>0</v>
      </c>
      <c r="AB63" s="151"/>
      <c r="AC63" s="108">
        <f t="shared" si="9"/>
        <v>48</v>
      </c>
      <c r="AD63" s="107" t="str">
        <f t="shared" si="3"/>
        <v>Week 48</v>
      </c>
      <c r="AE63" s="15"/>
      <c r="AF63" s="62" t="str">
        <f>IF(AF10="3 weeks",AD60,IF(AF10="4 weeks",AD59,IF(AF10="5 weeks",AD58,IF(AF10="6 weeks",AD57,IF(AF10="8 weeks (accelerated)",AD56,IF(AF10="12 weeks",AD53,""))))))</f>
        <v>Week 45</v>
      </c>
      <c r="AG63" s="138">
        <f>INDEX(AD16:AE67,MATCH(AF63,AD16:AD67,0),2)</f>
        <v>0</v>
      </c>
      <c r="AH63" s="151"/>
      <c r="AI63" s="1"/>
      <c r="AJ63" s="1"/>
    </row>
    <row r="64" spans="1:36" x14ac:dyDescent="0.25">
      <c r="A64" s="1"/>
      <c r="B64" s="1"/>
      <c r="C64" s="59">
        <f t="shared" si="4"/>
        <v>0</v>
      </c>
      <c r="D64" s="60" t="str">
        <f t="shared" si="10"/>
        <v/>
      </c>
      <c r="E64" s="50">
        <v>49</v>
      </c>
      <c r="F64" s="61" t="str">
        <f t="shared" si="5"/>
        <v>Week 49</v>
      </c>
      <c r="G64" s="15"/>
      <c r="H64" s="62" t="str">
        <f>IF(H10="3 weeks",F61,IF(H10="4 weeks",F60,IF(H10="5 weeks",F59,IF(H10="6 weeks",F58,IF(H10="8 weeks (accelerated)",F57,IF(H10="12 weeks",F54,""))))))</f>
        <v>Week 46</v>
      </c>
      <c r="I64" s="138">
        <f>INDEX(F16:G67,MATCH(H64,F16:F67,0),2)</f>
        <v>0</v>
      </c>
      <c r="J64" s="151"/>
      <c r="K64" s="108">
        <f t="shared" si="6"/>
        <v>49</v>
      </c>
      <c r="L64" s="107" t="str">
        <f t="shared" si="0"/>
        <v>Week 49</v>
      </c>
      <c r="M64" s="15"/>
      <c r="N64" s="62" t="str">
        <f>IF(N10="3 weeks",L61,IF(N10="4 weeks",L60,IF(N10="5 weeks",L59,IF(N10="6 weeks",L58,IF(N10="8 weeks (accelerated)",L57,IF(N10="12 weeks",L54,""))))))</f>
        <v>Week 46</v>
      </c>
      <c r="O64" s="138">
        <f>INDEX(L16:M67,MATCH(N64,L16:L67,0),2)</f>
        <v>0</v>
      </c>
      <c r="P64" s="151"/>
      <c r="Q64" s="123">
        <f t="shared" si="7"/>
        <v>49</v>
      </c>
      <c r="R64" s="107" t="str">
        <f t="shared" si="1"/>
        <v>Week 49</v>
      </c>
      <c r="S64" s="15"/>
      <c r="T64" s="62" t="str">
        <f>IF(T10="3 weeks",R61,IF(T10="4 weeks",R60,IF(T10="5 weeks",R59,IF(T10="6 weeks",R58,IF(T10="8 weeks (accelerated)",R57,IF(T10="12 weeks",R54,""))))))</f>
        <v>Week 46</v>
      </c>
      <c r="U64" s="138">
        <f>INDEX(R16:S67,MATCH(T64,R16:R67,0),2)</f>
        <v>0</v>
      </c>
      <c r="V64" s="151"/>
      <c r="W64" s="119">
        <f t="shared" si="8"/>
        <v>49</v>
      </c>
      <c r="X64" s="107" t="str">
        <f t="shared" si="2"/>
        <v>Week 49</v>
      </c>
      <c r="Y64" s="15"/>
      <c r="Z64" s="62" t="str">
        <f>IF(Z10="3 weeks",X61,IF(Z10="4 weeks",X60,IF(Z10="5 weeks",X59,IF(Z10="6 weeks",X58,IF(Z10="8 weeks (accelerated)",X57,IF(Z10="12 weeks",X54,""))))))</f>
        <v>Week 46</v>
      </c>
      <c r="AA64" s="138">
        <f>INDEX(X16:Y67,MATCH(Z64,X16:X67,0),2)</f>
        <v>0</v>
      </c>
      <c r="AB64" s="151"/>
      <c r="AC64" s="108">
        <f t="shared" si="9"/>
        <v>49</v>
      </c>
      <c r="AD64" s="107" t="str">
        <f t="shared" si="3"/>
        <v>Week 49</v>
      </c>
      <c r="AE64" s="15"/>
      <c r="AF64" s="62" t="str">
        <f>IF(AF10="3 weeks",AD61,IF(AF10="4 weeks",AD60,IF(AF10="5 weeks",AD59,IF(AF10="6 weeks",AD58,IF(AF10="8 weeks (accelerated)",AD57,IF(AF10="12 weeks",AD54,""))))))</f>
        <v>Week 46</v>
      </c>
      <c r="AG64" s="138">
        <f>INDEX(AD16:AE67,MATCH(AF64,AD16:AD67,0),2)</f>
        <v>0</v>
      </c>
      <c r="AH64" s="151"/>
      <c r="AI64" s="1"/>
      <c r="AJ64" s="1"/>
    </row>
    <row r="65" spans="1:36" x14ac:dyDescent="0.25">
      <c r="A65" s="1"/>
      <c r="B65" s="1"/>
      <c r="C65" s="59">
        <f t="shared" si="4"/>
        <v>0</v>
      </c>
      <c r="D65" s="60" t="str">
        <f t="shared" si="10"/>
        <v/>
      </c>
      <c r="E65" s="50">
        <v>50</v>
      </c>
      <c r="F65" s="61" t="str">
        <f t="shared" si="5"/>
        <v>Week 50</v>
      </c>
      <c r="G65" s="15"/>
      <c r="H65" s="62" t="str">
        <f>IF(H10="3 weeks",F62,IF(H10="4 weeks",F61,IF(H10="5 weeks",F60,IF(H10="6 weeks",F59,IF(H10="8 weeks (accelerated)",F58,IF(H10="12 weeks",F55,""))))))</f>
        <v>Week 47</v>
      </c>
      <c r="I65" s="138">
        <f>INDEX(F16:G67,MATCH(H65,F16:F67,0),2)</f>
        <v>0</v>
      </c>
      <c r="J65" s="151"/>
      <c r="K65" s="108">
        <f t="shared" si="6"/>
        <v>50</v>
      </c>
      <c r="L65" s="107" t="str">
        <f t="shared" si="0"/>
        <v>Week 50</v>
      </c>
      <c r="M65" s="15"/>
      <c r="N65" s="62" t="str">
        <f>IF(N10="3 weeks",L62,IF(N10="4 weeks",L61,IF(N10="5 weeks",L60,IF(N10="6 weeks",L59,IF(N10="8 weeks (accelerated)",L58,IF(N10="12 weeks",L55,""))))))</f>
        <v>Week 47</v>
      </c>
      <c r="O65" s="138">
        <f>INDEX(L16:M67,MATCH(N65,L16:L67,0),2)</f>
        <v>0</v>
      </c>
      <c r="P65" s="151"/>
      <c r="Q65" s="123">
        <f t="shared" si="7"/>
        <v>50</v>
      </c>
      <c r="R65" s="107" t="str">
        <f t="shared" si="1"/>
        <v>Week 50</v>
      </c>
      <c r="S65" s="15"/>
      <c r="T65" s="62" t="str">
        <f>IF(T10="3 weeks",R62,IF(T10="4 weeks",R61,IF(T10="5 weeks",R60,IF(T10="6 weeks",R59,IF(T10="8 weeks (accelerated)",R58,IF(T10="12 weeks",R55,""))))))</f>
        <v>Week 47</v>
      </c>
      <c r="U65" s="138">
        <f>INDEX(R16:S67,MATCH(T65,R16:R67,0),2)</f>
        <v>0</v>
      </c>
      <c r="V65" s="151"/>
      <c r="W65" s="119">
        <f t="shared" si="8"/>
        <v>50</v>
      </c>
      <c r="X65" s="107" t="str">
        <f t="shared" si="2"/>
        <v>Week 50</v>
      </c>
      <c r="Y65" s="15"/>
      <c r="Z65" s="62" t="str">
        <f>IF(Z10="3 weeks",X62,IF(Z10="4 weeks",X61,IF(Z10="5 weeks",X60,IF(Z10="6 weeks",X59,IF(Z10="8 weeks (accelerated)",X58,IF(Z10="12 weeks",X55,""))))))</f>
        <v>Week 47</v>
      </c>
      <c r="AA65" s="138">
        <f>INDEX(X16:Y67,MATCH(Z65,X16:X67,0),2)</f>
        <v>0</v>
      </c>
      <c r="AB65" s="151"/>
      <c r="AC65" s="108">
        <f t="shared" si="9"/>
        <v>50</v>
      </c>
      <c r="AD65" s="107" t="str">
        <f t="shared" si="3"/>
        <v>Week 50</v>
      </c>
      <c r="AE65" s="15"/>
      <c r="AF65" s="62" t="str">
        <f>IF(AF10="3 weeks",AD62,IF(AF10="4 weeks",AD61,IF(AF10="5 weeks",AD60,IF(AF10="6 weeks",AD59,IF(AF10="8 weeks (accelerated)",AD58,IF(AF10="12 weeks",AD55,""))))))</f>
        <v>Week 47</v>
      </c>
      <c r="AG65" s="138">
        <f>INDEX(AD16:AE67,MATCH(AF65,AD16:AD67,0),2)</f>
        <v>0</v>
      </c>
      <c r="AH65" s="151"/>
      <c r="AI65" s="1"/>
      <c r="AJ65" s="1"/>
    </row>
    <row r="66" spans="1:36" x14ac:dyDescent="0.25">
      <c r="A66" s="1"/>
      <c r="B66" s="1"/>
      <c r="C66" s="59">
        <f t="shared" si="4"/>
        <v>0</v>
      </c>
      <c r="D66" s="60" t="str">
        <f t="shared" si="10"/>
        <v/>
      </c>
      <c r="E66" s="50">
        <v>51</v>
      </c>
      <c r="F66" s="61" t="str">
        <f t="shared" si="5"/>
        <v>Week 51</v>
      </c>
      <c r="G66" s="15"/>
      <c r="H66" s="62" t="str">
        <f>IF(H10="3 weeks",F63,IF(H10="4 weeks",F62,IF(H10="5 weeks",F61,IF(H10="6 weeks",F60,IF(H10="8 weeks (accelerated)",F59,IF(H10="12 weeks",F56,""))))))</f>
        <v>Week 48</v>
      </c>
      <c r="I66" s="138">
        <f>INDEX(F16:G67,MATCH(H66,F16:F67,0),2)</f>
        <v>0</v>
      </c>
      <c r="J66" s="151"/>
      <c r="K66" s="108">
        <f t="shared" si="6"/>
        <v>51</v>
      </c>
      <c r="L66" s="107" t="str">
        <f t="shared" si="0"/>
        <v>Week 51</v>
      </c>
      <c r="M66" s="15"/>
      <c r="N66" s="62" t="str">
        <f>IF(N10="3 weeks",L63,IF(N10="4 weeks",L62,IF(N10="5 weeks",L61,IF(N10="6 weeks",L60,IF(N10="8 weeks (accelerated)",L59,IF(N10="12 weeks",L56,""))))))</f>
        <v>Week 48</v>
      </c>
      <c r="O66" s="138">
        <f>INDEX(L16:M67,MATCH(N66,L16:L67,0),2)</f>
        <v>0</v>
      </c>
      <c r="P66" s="151"/>
      <c r="Q66" s="123">
        <f t="shared" si="7"/>
        <v>51</v>
      </c>
      <c r="R66" s="107" t="str">
        <f t="shared" si="1"/>
        <v>Week 51</v>
      </c>
      <c r="S66" s="15"/>
      <c r="T66" s="62" t="str">
        <f>IF(T10="3 weeks",R63,IF(T10="4 weeks",R62,IF(T10="5 weeks",R61,IF(T10="6 weeks",R60,IF(T10="8 weeks (accelerated)",R59,IF(T10="12 weeks",R56,""))))))</f>
        <v>Week 48</v>
      </c>
      <c r="U66" s="138">
        <f>INDEX(R16:S67,MATCH(T66,R16:R67,0),2)</f>
        <v>0</v>
      </c>
      <c r="V66" s="151"/>
      <c r="W66" s="119">
        <f t="shared" si="8"/>
        <v>51</v>
      </c>
      <c r="X66" s="107" t="str">
        <f t="shared" si="2"/>
        <v>Week 51</v>
      </c>
      <c r="Y66" s="15"/>
      <c r="Z66" s="62" t="str">
        <f>IF(Z10="3 weeks",X63,IF(Z10="4 weeks",X62,IF(Z10="5 weeks",X61,IF(Z10="6 weeks",X60,IF(Z10="8 weeks (accelerated)",X59,IF(Z10="12 weeks",X56,""))))))</f>
        <v>Week 48</v>
      </c>
      <c r="AA66" s="138">
        <f>INDEX(X16:Y67,MATCH(Z66,X16:X67,0),2)</f>
        <v>0</v>
      </c>
      <c r="AB66" s="151"/>
      <c r="AC66" s="108">
        <f t="shared" si="9"/>
        <v>51</v>
      </c>
      <c r="AD66" s="107" t="str">
        <f t="shared" si="3"/>
        <v>Week 51</v>
      </c>
      <c r="AE66" s="15"/>
      <c r="AF66" s="62" t="str">
        <f>IF(AF10="3 weeks",AD63,IF(AF10="4 weeks",AD62,IF(AF10="5 weeks",AD61,IF(AF10="6 weeks",AD60,IF(AF10="8 weeks (accelerated)",AD59,IF(AF10="12 weeks",AD56,""))))))</f>
        <v>Week 48</v>
      </c>
      <c r="AG66" s="138">
        <f>INDEX(AD16:AE67,MATCH(AF66,AD16:AD67,0),2)</f>
        <v>0</v>
      </c>
      <c r="AH66" s="151"/>
      <c r="AI66" s="1"/>
      <c r="AJ66" s="1"/>
    </row>
    <row r="67" spans="1:36" ht="15.75" thickBot="1" x14ac:dyDescent="0.3">
      <c r="A67" s="1"/>
      <c r="B67" s="1"/>
      <c r="C67" s="59">
        <f t="shared" si="4"/>
        <v>0</v>
      </c>
      <c r="D67" s="60" t="str">
        <f t="shared" si="10"/>
        <v/>
      </c>
      <c r="E67" s="50">
        <v>52</v>
      </c>
      <c r="F67" s="64" t="str">
        <f t="shared" si="5"/>
        <v>Week 52</v>
      </c>
      <c r="G67" s="16"/>
      <c r="H67" s="62" t="str">
        <f>IF(H10="3 weeks",F64,IF(H10="4 weeks",F63,IF(H10="5 weeks",F62,IF(H10="6 weeks",F61,IF(H10="8 weeks (accelerated)",F60,IF(H10="12 weeks",F57,""))))))</f>
        <v>Week 49</v>
      </c>
      <c r="I67" s="138">
        <f>INDEX(F16:G67,MATCH(H67,F16:F67,0),2)</f>
        <v>0</v>
      </c>
      <c r="J67" s="151"/>
      <c r="K67" s="108">
        <f t="shared" si="6"/>
        <v>52</v>
      </c>
      <c r="L67" s="109" t="str">
        <f t="shared" si="0"/>
        <v>Week 52</v>
      </c>
      <c r="M67" s="16"/>
      <c r="N67" s="62" t="str">
        <f>IF(N10="3 weeks",L64,IF(N10="4 weeks",L63,IF(N10="5 weeks",L62,IF(N10="6 weeks",L61,IF(N10="8 weeks (accelerated)",L60,IF(N10="12 weeks",L57,""))))))</f>
        <v>Week 49</v>
      </c>
      <c r="O67" s="138">
        <f>INDEX(L16:M67,MATCH(N67,L16:L67,0),2)</f>
        <v>0</v>
      </c>
      <c r="P67" s="151"/>
      <c r="Q67" s="123">
        <f t="shared" si="7"/>
        <v>52</v>
      </c>
      <c r="R67" s="109" t="str">
        <f t="shared" si="1"/>
        <v>Week 52</v>
      </c>
      <c r="S67" s="16"/>
      <c r="T67" s="62" t="str">
        <f>IF(T10="3 weeks",R64,IF(T10="4 weeks",R63,IF(T10="5 weeks",R62,IF(T10="6 weeks",R61,IF(T10="8 weeks (accelerated)",R60,IF(T10="12 weeks",R57,""))))))</f>
        <v>Week 49</v>
      </c>
      <c r="U67" s="138">
        <f>INDEX(R16:S67,MATCH(T67,R16:R67,0),2)</f>
        <v>0</v>
      </c>
      <c r="V67" s="151"/>
      <c r="W67" s="119">
        <f t="shared" si="8"/>
        <v>52</v>
      </c>
      <c r="X67" s="109" t="str">
        <f t="shared" si="2"/>
        <v>Week 52</v>
      </c>
      <c r="Y67" s="16"/>
      <c r="Z67" s="62" t="str">
        <f>IF(Z10="3 weeks",X64,IF(Z10="4 weeks",X63,IF(Z10="5 weeks",X62,IF(Z10="6 weeks",X61,IF(Z10="8 weeks (accelerated)",X60,IF(Z10="12 weeks",X57,""))))))</f>
        <v>Week 49</v>
      </c>
      <c r="AA67" s="138">
        <f>INDEX(X16:Y67,MATCH(Z67,X16:X67,0),2)</f>
        <v>0</v>
      </c>
      <c r="AB67" s="151"/>
      <c r="AC67" s="108">
        <f t="shared" si="9"/>
        <v>52</v>
      </c>
      <c r="AD67" s="109" t="str">
        <f t="shared" si="3"/>
        <v>Week 52</v>
      </c>
      <c r="AE67" s="16"/>
      <c r="AF67" s="62" t="str">
        <f>IF(AF10="3 weeks",AD64,IF(AF10="4 weeks",AD63,IF(AF10="5 weeks",AD62,IF(AF10="6 weeks",AD61,IF(AF10="8 weeks (accelerated)",AD60,IF(AF10="12 weeks",AD57,""))))))</f>
        <v>Week 49</v>
      </c>
      <c r="AG67" s="138">
        <f>INDEX(AD16:AE67,MATCH(AF67,AD16:AD67,0),2)</f>
        <v>0</v>
      </c>
      <c r="AH67" s="151"/>
      <c r="AI67" s="1"/>
      <c r="AJ67" s="1"/>
    </row>
    <row r="68" spans="1:36" x14ac:dyDescent="0.25">
      <c r="A68" s="1"/>
      <c r="B68" s="1"/>
      <c r="C68" s="59">
        <f t="shared" si="4"/>
        <v>0</v>
      </c>
      <c r="D68" s="60" t="str">
        <f t="shared" si="10"/>
        <v/>
      </c>
      <c r="E68" s="50">
        <v>53</v>
      </c>
      <c r="F68" s="1"/>
      <c r="G68" s="91"/>
      <c r="H68" s="62" t="str">
        <f>IF(H10="3 weeks",F65,IF(H10="4 weeks",F64,IF(H10="5 weeks",F63,IF(H10="6 weeks",F62,IF(H10="8 weeks (accelerated)",F61,IF(H10="12 weeks",F58,""))))))</f>
        <v>Week 50</v>
      </c>
      <c r="I68" s="138">
        <f>INDEX(F16:G67,MATCH(H68,F16:F67,0),2)</f>
        <v>0</v>
      </c>
      <c r="J68" s="151"/>
      <c r="K68" s="66"/>
      <c r="L68" s="1"/>
      <c r="M68" s="110"/>
      <c r="N68" s="62" t="str">
        <f>IF(N10="3 weeks",L65,IF(N10="4 weeks",L64,IF(N10="5 weeks",L63,IF(N10="6 weeks",L62,IF(N10="8 weeks (accelerated)",L61,IF(N10="12 weeks",L58,""))))))</f>
        <v>Week 50</v>
      </c>
      <c r="O68" s="138">
        <f>INDEX(L16:M67,MATCH(N68,L16:L67,0),2)</f>
        <v>0</v>
      </c>
      <c r="P68" s="151"/>
      <c r="Q68" s="66"/>
      <c r="R68" s="1"/>
      <c r="S68" s="91"/>
      <c r="T68" s="62" t="str">
        <f>IF(T10="3 weeks",R65,IF(T10="4 weeks",R64,IF(T10="5 weeks",R63,IF(T10="6 weeks",R62,IF(T10="8 weeks (accelerated)",R61,IF(T10="12 weeks",R58,""))))))</f>
        <v>Week 50</v>
      </c>
      <c r="U68" s="138">
        <f>INDEX(R16:S67,MATCH(T68,R16:R67,0),2)</f>
        <v>0</v>
      </c>
      <c r="V68" s="151"/>
      <c r="W68" s="66"/>
      <c r="X68" s="1"/>
      <c r="Y68" s="91"/>
      <c r="Z68" s="62" t="str">
        <f>IF(Z10="3 weeks",X65,IF(Z10="4 weeks",X64,IF(Z10="5 weeks",X63,IF(Z10="6 weeks",X62,IF(Z10="8 weeks (accelerated)",X61,IF(Z10="12 weeks",X58,""))))))</f>
        <v>Week 50</v>
      </c>
      <c r="AA68" s="138">
        <f>INDEX(X16:Y67,MATCH(Z68,X16:X67,0),2)</f>
        <v>0</v>
      </c>
      <c r="AB68" s="151"/>
      <c r="AC68" s="66"/>
      <c r="AD68" s="1"/>
      <c r="AE68" s="91"/>
      <c r="AF68" s="62" t="str">
        <f>IF(AF10="3 weeks",AD65,IF(AF10="4 weeks",AD64,IF(AF10="5 weeks",AD63,IF(AF10="6 weeks",AD62,IF(AF10="8 weeks (accelerated)",AD61,IF(AF10="12 weeks",AD58,""))))))</f>
        <v>Week 50</v>
      </c>
      <c r="AG68" s="138">
        <f>INDEX(AD16:AE67,MATCH(AF68,AD16:AD67,0),2)</f>
        <v>0</v>
      </c>
      <c r="AH68" s="151"/>
      <c r="AI68" s="1"/>
      <c r="AJ68" s="1"/>
    </row>
    <row r="69" spans="1:36" x14ac:dyDescent="0.25">
      <c r="A69" s="1"/>
      <c r="B69" s="1"/>
      <c r="C69" s="59">
        <f t="shared" si="4"/>
        <v>0</v>
      </c>
      <c r="D69" s="60" t="str">
        <f t="shared" si="10"/>
        <v/>
      </c>
      <c r="E69" s="50">
        <v>54</v>
      </c>
      <c r="F69" s="1"/>
      <c r="G69" s="92"/>
      <c r="H69" s="62" t="str">
        <f>IF(H10="3 weeks",F66,IF(H10="4 weeks",F65,IF(H10="5 weeks",F64,IF(H10="6 weeks",F63,IF(H10="8 weeks (accelerated)",F62,IF(H10="12 weeks",F59,""))))))</f>
        <v>Week 51</v>
      </c>
      <c r="I69" s="138">
        <f>INDEX(F16:G67,MATCH(H69,F16:F67,0),2)</f>
        <v>0</v>
      </c>
      <c r="J69" s="151"/>
      <c r="K69" s="66"/>
      <c r="L69" s="1"/>
      <c r="M69" s="97"/>
      <c r="N69" s="62" t="str">
        <f>IF(N10="3 weeks",L66,IF(N10="4 weeks",L65,IF(N10="5 weeks",L64,IF(N10="6 weeks",L63,IF(N10="8 weeks (accelerated)",L62,IF(N10="12 weeks",L59,""))))))</f>
        <v>Week 51</v>
      </c>
      <c r="O69" s="138">
        <f>INDEX(L16:M67,MATCH(N69,L16:L67,0),2)</f>
        <v>0</v>
      </c>
      <c r="P69" s="151"/>
      <c r="Q69" s="66"/>
      <c r="R69" s="1"/>
      <c r="S69" s="92"/>
      <c r="T69" s="62" t="str">
        <f>IF(T10="3 weeks",R66,IF(T10="4 weeks",R65,IF(T10="5 weeks",R64,IF(T10="6 weeks",R63,IF(T10="8 weeks (accelerated)",R62,IF(T10="12 weeks",R59,""))))))</f>
        <v>Week 51</v>
      </c>
      <c r="U69" s="138">
        <f>INDEX(R16:S67,MATCH(T69,R16:R67,0),2)</f>
        <v>0</v>
      </c>
      <c r="V69" s="151"/>
      <c r="W69" s="66"/>
      <c r="X69" s="1"/>
      <c r="Y69" s="92"/>
      <c r="Z69" s="62" t="str">
        <f>IF(Z10="3 weeks",X66,IF(Z10="4 weeks",X65,IF(Z10="5 weeks",X64,IF(Z10="6 weeks",X63,IF(Z10="8 weeks (accelerated)",X62,IF(Z10="12 weeks",X59,""))))))</f>
        <v>Week 51</v>
      </c>
      <c r="AA69" s="138">
        <f>INDEX(X16:Y67,MATCH(Z69,X16:X67,0),2)</f>
        <v>0</v>
      </c>
      <c r="AB69" s="151"/>
      <c r="AC69" s="66"/>
      <c r="AD69" s="1"/>
      <c r="AE69" s="92"/>
      <c r="AF69" s="62" t="str">
        <f>IF(AF10="3 weeks",AD66,IF(AF10="4 weeks",AD65,IF(AF10="5 weeks",AD64,IF(AF10="6 weeks",AD63,IF(AF10="8 weeks (accelerated)",AD62,IF(AF10="12 weeks",AD59,""))))))</f>
        <v>Week 51</v>
      </c>
      <c r="AG69" s="138">
        <f>INDEX(AD16:AE67,MATCH(AF69,AD16:AD67,0),2)</f>
        <v>0</v>
      </c>
      <c r="AH69" s="151"/>
      <c r="AI69" s="1"/>
      <c r="AJ69" s="1"/>
    </row>
    <row r="70" spans="1:36" x14ac:dyDescent="0.25">
      <c r="A70" s="1"/>
      <c r="B70" s="1"/>
      <c r="C70" s="59">
        <f t="shared" si="4"/>
        <v>0</v>
      </c>
      <c r="D70" s="60" t="str">
        <f t="shared" si="10"/>
        <v/>
      </c>
      <c r="E70" s="50">
        <v>55</v>
      </c>
      <c r="F70" s="1"/>
      <c r="G70" s="92"/>
      <c r="H70" s="62" t="str">
        <f>IF(H10="3 weeks",F67,IF(H10="4 weeks",F66,IF(H10="5 weeks",F65,IF(H10="6 weeks",F64,IF(H10="8 weeks (accelerated)",F63,IF(H10="12 weeks",F60,""))))))</f>
        <v>Week 52</v>
      </c>
      <c r="I70" s="138">
        <f>INDEX(F$16:G$67,MATCH(H70,F$16:F$67,0),2)</f>
        <v>0</v>
      </c>
      <c r="J70" s="151"/>
      <c r="K70" s="66"/>
      <c r="L70" s="1"/>
      <c r="M70" s="97"/>
      <c r="N70" s="62" t="str">
        <f>IF(N10="3 weeks",L67,IF(N10="4 weeks",L66,IF(N10="5 weeks",L65,IF(N10="6 weeks",L64,IF(N10="8 weeks (accelerated)",L63,IF(N10="12 weeks",L60,""))))))</f>
        <v>Week 52</v>
      </c>
      <c r="O70" s="138">
        <f>INDEX(L$16:M$67,MATCH(N70,L$16:L$67,0),2)</f>
        <v>0</v>
      </c>
      <c r="P70" s="151"/>
      <c r="Q70" s="66"/>
      <c r="R70" s="1"/>
      <c r="S70" s="92"/>
      <c r="T70" s="62" t="str">
        <f>IF(T10="3 weeks",R67,IF(T10="4 weeks",R66,IF(T10="5 weeks",R65,IF(T10="6 weeks",R64,IF(T10="8 weeks (accelerated)",R63,IF(T10="12 weeks",R60,""))))))</f>
        <v>Week 52</v>
      </c>
      <c r="U70" s="138">
        <f>INDEX(R$16:S$67,MATCH(T70,R$16:R$67,0),2)</f>
        <v>0</v>
      </c>
      <c r="V70" s="151"/>
      <c r="W70" s="66"/>
      <c r="X70" s="1"/>
      <c r="Y70" s="92"/>
      <c r="Z70" s="62" t="str">
        <f>IF(Z10="3 weeks",X67,IF(Z10="4 weeks",X66,IF(Z10="5 weeks",X65,IF(Z10="6 weeks",X64,IF(Z10="8 weeks (accelerated)",X63,IF(Z10="12 weeks",X60,""))))))</f>
        <v>Week 52</v>
      </c>
      <c r="AA70" s="138">
        <f>INDEX(X$16:Y$67,MATCH(Z70,X$16:X$67,0),2)</f>
        <v>0</v>
      </c>
      <c r="AB70" s="151"/>
      <c r="AC70" s="66"/>
      <c r="AD70" s="1"/>
      <c r="AE70" s="92"/>
      <c r="AF70" s="62" t="str">
        <f>IF(AF10="3 weeks",AD67,IF(AF10="4 weeks",AD66,IF(AF10="5 weeks",AD65,IF(AF10="6 weeks",AD64,IF(AF10="8 weeks (accelerated)",AD63,IF(AF10="12 weeks",AD60,""))))))</f>
        <v>Week 52</v>
      </c>
      <c r="AG70" s="138">
        <f>INDEX(AD$16:AE$67,MATCH(AF70,AD$16:AD$67,0),2)</f>
        <v>0</v>
      </c>
      <c r="AH70" s="151"/>
      <c r="AI70" s="1"/>
      <c r="AJ70" s="1"/>
    </row>
    <row r="71" spans="1:36" x14ac:dyDescent="0.25">
      <c r="A71" s="1"/>
      <c r="B71" s="1"/>
      <c r="C71" s="59">
        <f t="shared" si="4"/>
        <v>0</v>
      </c>
      <c r="D71" s="60" t="str">
        <f t="shared" si="10"/>
        <v/>
      </c>
      <c r="E71" s="50">
        <v>56</v>
      </c>
      <c r="F71" s="1"/>
      <c r="G71" s="92"/>
      <c r="H71" s="62" t="str">
        <f>IF(H10="3 weeks","",IF(H10="4 weeks",F67,IF(H10="5 weeks",F66,IF(H10="6 weeks",F65,IF(H10="8 weeks (accelerated)",F64,IF(H10="12 weeks",F61,""))))))</f>
        <v/>
      </c>
      <c r="I71" s="138">
        <f>IF(H71="",0,INDEX(F$16:G$67,MATCH(H71,F$16:F$67,0),2))</f>
        <v>0</v>
      </c>
      <c r="J71" s="151"/>
      <c r="K71" s="66"/>
      <c r="L71" s="1"/>
      <c r="M71" s="97"/>
      <c r="N71" s="62" t="str">
        <f>IF(N10="3 weeks","",IF(N10="4 weeks",L67,IF(N10="5 weeks",L66,IF(N10="6 weeks",L65,IF(N10="8 weeks (accelerated)",L64,IF(N10="12 weeks",L61,""))))))</f>
        <v/>
      </c>
      <c r="O71" s="138">
        <f>IF(N71="",0,INDEX(L$16:M$67,MATCH(N71,L$16:L$67,0),2))</f>
        <v>0</v>
      </c>
      <c r="P71" s="151"/>
      <c r="Q71" s="66"/>
      <c r="R71" s="1"/>
      <c r="S71" s="92"/>
      <c r="T71" s="62" t="str">
        <f>IF(T10="3 weeks","",IF(T10="4 weeks",R67,IF(T10="5 weeks",R66,IF(T10="6 weeks",R65,IF(T10="8 weeks (accelerated)",R64,IF(T10="12 weeks",R61,""))))))</f>
        <v/>
      </c>
      <c r="U71" s="138">
        <f>IF(T71="",0,INDEX(R$16:S$67,MATCH(T71,R$16:R$67,0),2))</f>
        <v>0</v>
      </c>
      <c r="V71" s="151"/>
      <c r="W71" s="66"/>
      <c r="X71" s="1"/>
      <c r="Y71" s="92"/>
      <c r="Z71" s="62" t="str">
        <f>IF(Z10="3 weeks","",IF(Z10="4 weeks",X67,IF(Z10="5 weeks",X66,IF(Z10="6 weeks",X65,IF(Z10="8 weeks (accelerated)",X64,IF(Z10="12 weeks",X61,""))))))</f>
        <v/>
      </c>
      <c r="AA71" s="138">
        <f>IF(Z71="",0,INDEX(X$16:Y$67,MATCH(Z71,X$16:X$67,0),2))</f>
        <v>0</v>
      </c>
      <c r="AB71" s="151"/>
      <c r="AC71" s="66"/>
      <c r="AD71" s="1"/>
      <c r="AE71" s="92"/>
      <c r="AF71" s="62" t="str">
        <f>IF(AF10="3 weeks","",IF(AF10="4 weeks",AD67,IF(AF10="5 weeks",AD66,IF(AF10="6 weeks",AD65,IF(AF10="8 weeks (accelerated)",AD64,IF(AF10="12 weeks",AD61,""))))))</f>
        <v/>
      </c>
      <c r="AG71" s="138">
        <f>IF(AF71="",0,INDEX(AD$16:AE$67,MATCH(AF71,AD$16:AD$67,0),2))</f>
        <v>0</v>
      </c>
      <c r="AH71" s="151"/>
      <c r="AI71" s="1"/>
      <c r="AJ71" s="1"/>
    </row>
    <row r="72" spans="1:36" x14ac:dyDescent="0.25">
      <c r="A72" s="1"/>
      <c r="B72" s="1"/>
      <c r="C72" s="59">
        <f t="shared" si="4"/>
        <v>0</v>
      </c>
      <c r="D72" s="60" t="str">
        <f t="shared" si="10"/>
        <v/>
      </c>
      <c r="E72" s="50">
        <v>57</v>
      </c>
      <c r="F72" s="1"/>
      <c r="G72" s="92"/>
      <c r="H72" s="62" t="str">
        <f>IF(H10="3 weeks","",IF(H10="4 weeks","",IF(H10="5 weeks",F67,IF(H10="6 weeks",F66,IF(H10="8 weeks (accelerated)",F65,IF(H10="12 weeks",F62,""))))))</f>
        <v/>
      </c>
      <c r="I72" s="138">
        <f>IF(H72="",0,INDEX(F$16:G$67,MATCH(H72,F$16:F$67,0),2))</f>
        <v>0</v>
      </c>
      <c r="J72" s="151"/>
      <c r="K72" s="66"/>
      <c r="L72" s="1"/>
      <c r="M72" s="97"/>
      <c r="N72" s="62" t="str">
        <f>IF(N10="3 weeks","",IF(N10="4 weeks","",IF(N10="5 weeks",L67,IF(N10="6 weeks",L66,IF(N10="8 weeks (accelerated)",L65,IF(N10="12 weeks",L62,""))))))</f>
        <v/>
      </c>
      <c r="O72" s="138">
        <f>IF(N72="",0,INDEX(L$16:M$67,MATCH(N72,L$16:L$67,0),2))</f>
        <v>0</v>
      </c>
      <c r="P72" s="151"/>
      <c r="Q72" s="66"/>
      <c r="R72" s="1"/>
      <c r="S72" s="92"/>
      <c r="T72" s="62" t="str">
        <f>IF(T10="3 weeks","",IF(T10="4 weeks","",IF(T10="5 weeks",R67,IF(T10="6 weeks",R66,IF(T10="8 weeks (accelerated)",R65,IF(T10="12 weeks",R62,""))))))</f>
        <v/>
      </c>
      <c r="U72" s="138">
        <f>IF(T72="",0,INDEX(R$16:S$67,MATCH(T72,R$16:R$67,0),2))</f>
        <v>0</v>
      </c>
      <c r="V72" s="151"/>
      <c r="W72" s="66"/>
      <c r="X72" s="1"/>
      <c r="Y72" s="92"/>
      <c r="Z72" s="62" t="str">
        <f>IF(Z10="3 weeks","",IF(Z10="4 weeks","",IF(Z10="5 weeks",X67,IF(Z10="6 weeks",X66,IF(Z10="8 weeks (accelerated)",X65,IF(Z10="12 weeks",X62,""))))))</f>
        <v/>
      </c>
      <c r="AA72" s="138">
        <f>IF(Z72="",0,INDEX(X$16:Y$67,MATCH(Z72,X$16:X$67,0),2))</f>
        <v>0</v>
      </c>
      <c r="AB72" s="151"/>
      <c r="AC72" s="66"/>
      <c r="AD72" s="1"/>
      <c r="AE72" s="92"/>
      <c r="AF72" s="62" t="str">
        <f>IF(AF10="3 weeks","",IF(AF10="4 weeks","",IF(AF10="5 weeks",AD67,IF(AF10="6 weeks",AD66,IF(AF10="8 weeks (accelerated)",AD65,IF(AF10="12 weeks",AD62,""))))))</f>
        <v/>
      </c>
      <c r="AG72" s="138">
        <f t="shared" ref="AG72:AG73" si="11">IF(AF72="",0,INDEX(AD$16:AE$67,MATCH(AF72,AD$16:AD$67,0),2))</f>
        <v>0</v>
      </c>
      <c r="AH72" s="151"/>
      <c r="AI72" s="1"/>
      <c r="AJ72" s="1"/>
    </row>
    <row r="73" spans="1:36" ht="15.75" thickBot="1" x14ac:dyDescent="0.3">
      <c r="A73" s="1"/>
      <c r="B73" s="1"/>
      <c r="C73" s="68">
        <f t="shared" si="4"/>
        <v>0</v>
      </c>
      <c r="D73" s="69" t="str">
        <f t="shared" si="10"/>
        <v/>
      </c>
      <c r="E73" s="50">
        <v>58</v>
      </c>
      <c r="F73" s="1"/>
      <c r="G73" s="92"/>
      <c r="H73" s="70" t="str">
        <f>IF(H10="3 weeks","",IF(H10="4 weeks","",IF(H10="5 weeks","",IF(H10="6 weeks",F67,IF(H10="8 weeks (accelerated)",F66,IF(H10="12 weeks",F63,""))))))</f>
        <v/>
      </c>
      <c r="I73" s="139">
        <f>IF(H73="",0,INDEX(F$16:G$67,MATCH(H73,F$16:F$67,0),2))</f>
        <v>0</v>
      </c>
      <c r="J73" s="152"/>
      <c r="K73" s="66"/>
      <c r="L73" s="1"/>
      <c r="M73" s="97"/>
      <c r="N73" s="70" t="str">
        <f>IF(N10="3 weeks","",IF(N10="4 weeks","",IF(N10="5 weeks","",IF(N10="6 weeks",L67,IF(N10="8 weeks (accelerated)",L66,IF(N10="12 weeks",L63,""))))))</f>
        <v/>
      </c>
      <c r="O73" s="141">
        <f>IF(N73="",0,INDEX(L$16:M$67,MATCH(N73,L$16:L$67,0),2))</f>
        <v>0</v>
      </c>
      <c r="P73" s="153"/>
      <c r="Q73" s="66"/>
      <c r="R73" s="1"/>
      <c r="S73" s="92"/>
      <c r="T73" s="70" t="str">
        <f>IF(T10="3 weeks","",IF(T10="4 weeks","",IF(T10="5 weeks","",IF(T10="6 weeks",R67,IF(T10="8 weeks (accelerated)",R66,IF(T10="12 weeks",R63,""))))))</f>
        <v/>
      </c>
      <c r="U73" s="142">
        <f>IF(T73="",0,INDEX(R$16:S$67,MATCH(T73,R$16:R$67,0),2))</f>
        <v>0</v>
      </c>
      <c r="V73" s="152"/>
      <c r="W73" s="66"/>
      <c r="X73" s="1"/>
      <c r="Y73" s="92"/>
      <c r="Z73" s="70" t="str">
        <f>IF(Z10="3 weeks","",IF(Z10="4 weeks","",IF(Z10="5 weeks","",IF(Z10="6 weeks",X67,IF(Z10="8 weeks (accelerated)",X66,IF(Z10="12 weeks",X63,""))))))</f>
        <v/>
      </c>
      <c r="AA73" s="145">
        <f>IF(Z73="",0,INDEX(X$16:Y$67,MATCH(Z73,X$16:X$67,0),2))</f>
        <v>0</v>
      </c>
      <c r="AB73" s="152"/>
      <c r="AC73" s="66"/>
      <c r="AD73" s="1"/>
      <c r="AE73" s="92"/>
      <c r="AF73" s="70" t="str">
        <f>IF(AF10="3 weeks","",IF(AF10="4 weeks","",IF(AF10="5 weeks","",IF(AF10="6 weeks",AD67,IF(AF10="8 weeks (accelerated)",AD66,IF(AF10="12 weeks",AD63,""))))))</f>
        <v/>
      </c>
      <c r="AG73" s="139">
        <f t="shared" si="11"/>
        <v>0</v>
      </c>
      <c r="AH73" s="152"/>
      <c r="AI73" s="1"/>
      <c r="AJ73" s="1"/>
    </row>
    <row r="74" spans="1:36" ht="15.75" hidden="1" thickBot="1" x14ac:dyDescent="0.3">
      <c r="A74" s="1"/>
      <c r="B74" s="1"/>
      <c r="C74" s="93">
        <f t="shared" si="4"/>
        <v>0</v>
      </c>
      <c r="D74" s="94" t="str">
        <f t="shared" si="10"/>
        <v/>
      </c>
      <c r="E74" s="50">
        <v>59</v>
      </c>
      <c r="F74" s="1"/>
      <c r="G74" s="92"/>
      <c r="H74" s="95" t="str">
        <f>IF(H10="3 weeks","",IF(H10="4 weeks","",IF(H10="5 weeks","",IF(H10="6 weeks","",IF(H10="8 weeks (accelerated)",F67,IF(H10="12 weeks",F64,""))))))</f>
        <v/>
      </c>
      <c r="I74" s="112"/>
      <c r="J74" s="96">
        <f>IF(H73="",0,INDEX(F16:G67,MATCH(H73,F16:F67,0),2))</f>
        <v>0</v>
      </c>
      <c r="K74" s="66"/>
      <c r="L74" s="1"/>
      <c r="M74" s="97"/>
      <c r="N74" s="95" t="str">
        <f>IF(N10="4 weeks","",IF(N10="5 weeks","",IF(N10="6 weeks","",IF(N10="6 weeks",L67,IF(N10="8 weeks (accelerated)",L66,IF(N10="12 weeks",L63,""))))))</f>
        <v/>
      </c>
      <c r="O74" s="112"/>
      <c r="P74" s="96">
        <f>IF(N74="",0,INDEX(L16:M69,MATCH(N74,L16:L67,0),2))</f>
        <v>0</v>
      </c>
      <c r="Q74" s="66"/>
      <c r="R74" s="1"/>
      <c r="S74" s="92"/>
      <c r="T74" s="95" t="str">
        <f>IF(T10="4 weeks","",IF(T10="5 weeks","",IF(T10="6 weeks","",IF(T10="6 weeks",R67,IF(T10="8 weeks (accelerated)",R66,IF(T10="12 weeks",R63,""))))))</f>
        <v/>
      </c>
      <c r="U74" s="112"/>
      <c r="V74" s="96">
        <f>IF(T74="",0,INDEX(R16:S69,MATCH(T74,R16:R67,0),2))</f>
        <v>0</v>
      </c>
      <c r="W74" s="66"/>
      <c r="X74" s="1"/>
      <c r="Y74" s="92"/>
      <c r="Z74" s="95" t="str">
        <f>IF(Z10="4 weeks","",IF(Z10="5 weeks","",IF(Z10="6 weeks","",IF(Z10="6 weeks",X67,IF(Z10="8 weeks (accelerated)",X66,IF(Z10="12 weeks",X63,""))))))</f>
        <v/>
      </c>
      <c r="AA74" s="112"/>
      <c r="AB74" s="96">
        <f>IF(Z74="",0,INDEX(X16:Y69,MATCH(Z74,X16:X67,0),2))</f>
        <v>0</v>
      </c>
      <c r="AC74" s="66"/>
      <c r="AD74" s="1"/>
      <c r="AE74" s="92"/>
      <c r="AF74" s="95" t="str">
        <f>IF(AF10="4 weeks","",IF(AF10="5 weeks","",IF(AF10="6 weeks","",IF(AF10="6 weeks",AD67,IF(AF10="8 weeks (accelerated)",AD66,IF(AF10="12 weeks",AD63,""))))))</f>
        <v/>
      </c>
      <c r="AG74" s="112"/>
      <c r="AH74" s="96">
        <f>IF(AF74="",0,INDEX(AD16:AE69,MATCH(AF74,AD16:AD67,0),2))</f>
        <v>0</v>
      </c>
      <c r="AI74" s="1"/>
      <c r="AJ74" s="1"/>
    </row>
    <row r="75" spans="1:36" ht="15.75" hidden="1" thickBot="1" x14ac:dyDescent="0.3">
      <c r="A75" s="1"/>
      <c r="B75" s="1"/>
      <c r="C75" s="93">
        <f t="shared" si="4"/>
        <v>0</v>
      </c>
      <c r="D75" s="94" t="str">
        <f t="shared" si="10"/>
        <v/>
      </c>
      <c r="E75" s="50">
        <v>60</v>
      </c>
      <c r="F75" s="1"/>
      <c r="G75" s="92"/>
      <c r="H75" s="95" t="str">
        <f>IF(H10="3 weeks","",IF(H10="4 weeks","",IF(H10="5 weeks","",IF(H10="6 weeks","",IF(H10="8 weeks (accelerated)","",IF(H10="12 weeks",F65,""))))))</f>
        <v/>
      </c>
      <c r="I75" s="112"/>
      <c r="J75" s="96">
        <f>IF(H74="",0,INDEX(F16:G67,MATCH(H74,F16:F67,0),2))</f>
        <v>0</v>
      </c>
      <c r="K75" s="66"/>
      <c r="L75" s="1"/>
      <c r="M75" s="97"/>
      <c r="N75" s="95" t="str">
        <f>IF(N10="4 weeks","",IF(N10="5 weeks","",IF(N10="6 weeks","",IF(N10="6 weeks","",IF(N10="8 weeks (accelerated)",L67,IF(N10="12 weeks",L64,""))))))</f>
        <v/>
      </c>
      <c r="O75" s="112"/>
      <c r="P75" s="96">
        <f>IF(N75="",0,INDEX(L16:M70,MATCH(N75,L16:L67,0),2))</f>
        <v>0</v>
      </c>
      <c r="Q75" s="66"/>
      <c r="R75" s="1"/>
      <c r="S75" s="92"/>
      <c r="T75" s="95" t="str">
        <f>IF(T10="4 weeks","",IF(T10="5 weeks","",IF(T10="6 weeks","",IF(T10="6 weeks","",IF(T10="8 weeks (accelerated)",R67,IF(T10="12 weeks",R64,""))))))</f>
        <v/>
      </c>
      <c r="U75" s="112"/>
      <c r="V75" s="96">
        <f>IF(T75="",0,INDEX(R16:S70,MATCH(T75,R16:R67,0),2))</f>
        <v>0</v>
      </c>
      <c r="W75" s="66"/>
      <c r="X75" s="1"/>
      <c r="Y75" s="92"/>
      <c r="Z75" s="95" t="str">
        <f>IF(Z10="4 weeks","",IF(Z10="5 weeks","",IF(Z10="6 weeks","",IF(Z10="6 weeks","",IF(Z10="8 weeks (accelerated)",X67,IF(Z10="12 weeks",X64,""))))))</f>
        <v/>
      </c>
      <c r="AA75" s="112"/>
      <c r="AB75" s="96">
        <f>IF(Z75="",0,INDEX(X16:Y70,MATCH(Z75,X16:X67,0),2))</f>
        <v>0</v>
      </c>
      <c r="AC75" s="66"/>
      <c r="AD75" s="1"/>
      <c r="AE75" s="92"/>
      <c r="AF75" s="95" t="str">
        <f>IF(AF10="4 weeks","",IF(AF10="5 weeks","",IF(AF10="6 weeks","",IF(AF10="6 weeks","",IF(AF10="8 weeks (accelerated)",AD67,IF(AF10="12 weeks",AD64,""))))))</f>
        <v/>
      </c>
      <c r="AG75" s="112"/>
      <c r="AH75" s="96">
        <f>IF(AF75="",0,INDEX(AD16:AE70,MATCH(AF75,AD16:AD67,0),2))</f>
        <v>0</v>
      </c>
      <c r="AI75" s="1"/>
      <c r="AJ75" s="1"/>
    </row>
    <row r="76" spans="1:36" ht="15.75" hidden="1" thickBot="1" x14ac:dyDescent="0.3">
      <c r="A76" s="1"/>
      <c r="B76" s="1"/>
      <c r="C76" s="93">
        <f t="shared" si="4"/>
        <v>0</v>
      </c>
      <c r="D76" s="94" t="str">
        <f t="shared" si="10"/>
        <v/>
      </c>
      <c r="E76" s="50">
        <v>61</v>
      </c>
      <c r="F76" s="1"/>
      <c r="G76" s="92"/>
      <c r="H76" s="95" t="str">
        <f>IF(H10="3 weeks","",IF(H10="4 weeks","",IF(H10="5 weeks","",IF(H10="6 weeks","",IF(H10="8 weeks (accelerated)","",IF(H10="12 weeks",F66,""))))))</f>
        <v/>
      </c>
      <c r="I76" s="112"/>
      <c r="J76" s="96">
        <f>IF(H75="",0,INDEX(F16:G67,MATCH(H75,F16:F67,0),2))</f>
        <v>0</v>
      </c>
      <c r="K76" s="66"/>
      <c r="L76" s="1"/>
      <c r="M76" s="97"/>
      <c r="N76" s="95" t="str">
        <f>IF(N10="4 weeks","",IF(N10="5 weeks","",IF(N10="6 weeks","",IF(N10="6 weeks","",IF(N10="8 weeks (accelerated)","",IF(N10="12 weeks",L65,""))))))</f>
        <v/>
      </c>
      <c r="O76" s="112"/>
      <c r="P76" s="96">
        <f>IF(N76="",0,INDEX(L16:M71,MATCH(N76,L16:L67,0),2))</f>
        <v>0</v>
      </c>
      <c r="Q76" s="66"/>
      <c r="R76" s="1"/>
      <c r="S76" s="92"/>
      <c r="T76" s="95" t="str">
        <f>IF(T10="4 weeks","",IF(T10="5 weeks","",IF(T10="6 weeks","",IF(T10="6 weeks","",IF(T10="8 weeks (accelerated)","",IF(T10="12 weeks",R65,""))))))</f>
        <v/>
      </c>
      <c r="U76" s="112"/>
      <c r="V76" s="96">
        <f>IF(T76="",0,INDEX(R16:S71,MATCH(T76,R16:R67,0),2))</f>
        <v>0</v>
      </c>
      <c r="W76" s="66"/>
      <c r="X76" s="1"/>
      <c r="Y76" s="92"/>
      <c r="Z76" s="95" t="str">
        <f>IF(Z10="4 weeks","",IF(Z10="5 weeks","",IF(Z10="6 weeks","",IF(Z10="6 weeks","",IF(Z10="8 weeks (accelerated)","",IF(Z10="12 weeks",X65,""))))))</f>
        <v/>
      </c>
      <c r="AA76" s="112"/>
      <c r="AB76" s="96">
        <f>IF(Z76="",0,INDEX(X16:Y71,MATCH(Z76,X16:X67,0),2))</f>
        <v>0</v>
      </c>
      <c r="AC76" s="66"/>
      <c r="AD76" s="1"/>
      <c r="AE76" s="92"/>
      <c r="AF76" s="95" t="str">
        <f>IF(AF10="4 weeks","",IF(AF10="5 weeks","",IF(AF10="6 weeks","",IF(AF10="6 weeks","",IF(AF10="8 weeks (accelerated)","",IF(AF10="12 weeks",AD65,""))))))</f>
        <v/>
      </c>
      <c r="AG76" s="112"/>
      <c r="AH76" s="96">
        <f>IF(AF76="",0,INDEX(AD16:AE71,MATCH(AF76,AD16:AD67,0),2))</f>
        <v>0</v>
      </c>
      <c r="AI76" s="1"/>
      <c r="AJ76" s="1"/>
    </row>
    <row r="77" spans="1:36" ht="15.75" hidden="1" thickBot="1" x14ac:dyDescent="0.3">
      <c r="A77" s="1"/>
      <c r="B77" s="1"/>
      <c r="C77" s="93">
        <f t="shared" si="4"/>
        <v>0</v>
      </c>
      <c r="D77" s="94" t="str">
        <f t="shared" si="10"/>
        <v/>
      </c>
      <c r="E77" s="50">
        <v>62</v>
      </c>
      <c r="F77" s="67"/>
      <c r="G77" s="92"/>
      <c r="H77" s="95" t="str">
        <f>IF(H10="3 weeks","",IF(H10="4 weeks","",IF(H10="5 weeks","",IF(H10="6 weeks","",IF(H10="8 weeks (accelerated)","",IF(H10="12 weeks",F67,""))))))</f>
        <v/>
      </c>
      <c r="I77" s="112"/>
      <c r="J77" s="96">
        <f>IF(H76="",0,INDEX(F16:G67,MATCH(H76,F16:F67,0),2))</f>
        <v>0</v>
      </c>
      <c r="K77" s="66"/>
      <c r="L77" s="1"/>
      <c r="M77" s="97"/>
      <c r="N77" s="95" t="str">
        <f>IF(N10="4 weeks","",IF(N10="5 weeks","",IF(N10="6 weeks","",IF(N10="6 weeks","",IF(N10="8 weeks (accelerated)","",IF(N10="12 weeks",L66,""))))))</f>
        <v/>
      </c>
      <c r="O77" s="112"/>
      <c r="P77" s="96">
        <f>IF(N77="",0,INDEX(L16:M72,MATCH(N77,L16:L67,0),2))</f>
        <v>0</v>
      </c>
      <c r="Q77" s="66"/>
      <c r="R77" s="1"/>
      <c r="S77" s="92"/>
      <c r="T77" s="95" t="str">
        <f>IF(T10="4 weeks","",IF(T10="5 weeks","",IF(T10="6 weeks","",IF(T10="6 weeks","",IF(T10="8 weeks (accelerated)","",IF(T10="12 weeks",R66,""))))))</f>
        <v/>
      </c>
      <c r="U77" s="112"/>
      <c r="V77" s="96">
        <f>IF(T77="",0,INDEX(R16:S72,MATCH(T77,R16:R67,0),2))</f>
        <v>0</v>
      </c>
      <c r="W77" s="66"/>
      <c r="X77" s="1"/>
      <c r="Y77" s="92"/>
      <c r="Z77" s="95" t="str">
        <f>IF(Z10="4 weeks","",IF(Z10="5 weeks","",IF(Z10="6 weeks","",IF(Z10="6 weeks","",IF(Z10="8 weeks (accelerated)","",IF(Z10="12 weeks",X66,""))))))</f>
        <v/>
      </c>
      <c r="AA77" s="112"/>
      <c r="AB77" s="96">
        <f>IF(Z77="",0,INDEX(X16:Y72,MATCH(Z77,X16:X67,0),2))</f>
        <v>0</v>
      </c>
      <c r="AC77" s="66"/>
      <c r="AD77" s="1"/>
      <c r="AE77" s="92"/>
      <c r="AF77" s="95" t="str">
        <f>IF(AF10="4 weeks","",IF(AF10="5 weeks","",IF(AF10="6 weeks","",IF(AF10="6 weeks","",IF(AF10="8 weeks (accelerated)","",IF(AF10="12 weeks",AD66,""))))))</f>
        <v/>
      </c>
      <c r="AG77" s="112"/>
      <c r="AH77" s="96">
        <f>IF(AF77="",0,INDEX(AD16:AE72,MATCH(AF77,AD16:AD67,0),2))</f>
        <v>0</v>
      </c>
      <c r="AI77" s="1"/>
      <c r="AJ77" s="1"/>
    </row>
    <row r="78" spans="1:36" ht="15.75" hidden="1" thickBot="1" x14ac:dyDescent="0.3">
      <c r="A78" s="1"/>
      <c r="B78" s="1"/>
      <c r="C78" s="98">
        <f t="shared" si="4"/>
        <v>0</v>
      </c>
      <c r="D78" s="99" t="str">
        <f t="shared" si="10"/>
        <v/>
      </c>
      <c r="E78" s="50">
        <v>63</v>
      </c>
      <c r="F78" s="1"/>
      <c r="G78" s="92"/>
      <c r="H78" s="100" t="str">
        <f>IF(H10="3 weeks","",IF(H10="4 weeks","",IF(H10="5 weeks","",IF(H10="6 weeks","",IF(H10="8 weeks (accelerated)","",IF(H10="12 weeks",F68,""))))))</f>
        <v/>
      </c>
      <c r="I78" s="113"/>
      <c r="J78" s="101">
        <f>IF(H77="",0,INDEX(F16:G67,MATCH(H77,F16:F67,0),2))</f>
        <v>0</v>
      </c>
      <c r="K78" s="72"/>
      <c r="L78" s="1"/>
      <c r="M78" s="97"/>
      <c r="N78" s="102" t="str">
        <f>IF(N10="4 weeks","",IF(N10="5 weeks","",IF(N10="6 weeks","",IF(N10="6 weeks","",IF(N10="8 weeks (accelerated)","",IF(N10="12 weeks",L67,""))))))</f>
        <v/>
      </c>
      <c r="O78" s="113"/>
      <c r="P78" s="101">
        <f>IF(N78="",0,INDEX(L16:M73,MATCH(N78,L16:L67,0),2))</f>
        <v>0</v>
      </c>
      <c r="Q78" s="72"/>
      <c r="R78" s="1"/>
      <c r="S78" s="92"/>
      <c r="T78" s="102" t="str">
        <f>IF(T10="4 weeks","",IF(T10="5 weeks","",IF(T10="6 weeks","",IF(T10="6 weeks","",IF(T10="8 weeks (accelerated)","",IF(T10="12 weeks",R67,""))))))</f>
        <v/>
      </c>
      <c r="U78" s="113"/>
      <c r="V78" s="101">
        <f>IF(T78="",0,INDEX(R16:S73,MATCH(T78,R16:R67,0),2))</f>
        <v>0</v>
      </c>
      <c r="W78" s="72"/>
      <c r="X78" s="1"/>
      <c r="Y78" s="92"/>
      <c r="Z78" s="102" t="str">
        <f>IF(Z10="4 weeks","",IF(Z10="5 weeks","",IF(Z10="6 weeks","",IF(Z10="6 weeks","",IF(Z10="8 weeks (accelerated)","",IF(Z10="12 weeks",X67,""))))))</f>
        <v/>
      </c>
      <c r="AA78" s="113"/>
      <c r="AB78" s="101">
        <f>IF(Z78="",0,INDEX(X16:Y73,MATCH(Z78,X16:X67,0),2))</f>
        <v>0</v>
      </c>
      <c r="AC78" s="72"/>
      <c r="AD78" s="1"/>
      <c r="AE78" s="92"/>
      <c r="AF78" s="102" t="str">
        <f>IF(AF10="4 weeks","",IF(AF10="5 weeks","",IF(AF10="6 weeks","",IF(AF10="6 weeks","",IF(AF10="8 weeks (accelerated)","",IF(AF10="12 weeks",AD67,""))))))</f>
        <v/>
      </c>
      <c r="AG78" s="113"/>
      <c r="AH78" s="101">
        <f>IF(AF78="",0,INDEX(AD16:AE73,MATCH(AF78,AD16:AD67,0),2))</f>
        <v>0</v>
      </c>
      <c r="AI78" s="1"/>
      <c r="AJ78" s="1"/>
    </row>
    <row r="79" spans="1:36" x14ac:dyDescent="0.25">
      <c r="A79" s="1"/>
      <c r="B79" s="1"/>
      <c r="C79" s="103"/>
      <c r="D79" s="103"/>
      <c r="E79" s="1"/>
      <c r="F79" s="1"/>
      <c r="G79" s="1"/>
      <c r="H79" s="1"/>
      <c r="I79" s="103"/>
      <c r="J79" s="104"/>
      <c r="K79" s="74"/>
      <c r="L79" s="74"/>
      <c r="M79" s="1"/>
      <c r="N79" s="1"/>
      <c r="O79" s="103"/>
      <c r="P79" s="103"/>
      <c r="Q79" s="1"/>
      <c r="R79" s="1"/>
      <c r="S79" s="1"/>
      <c r="T79" s="1"/>
      <c r="U79" s="103"/>
      <c r="V79" s="103"/>
      <c r="W79" s="1"/>
      <c r="X79" s="1"/>
      <c r="Y79" s="1"/>
      <c r="Z79" s="1"/>
      <c r="AA79" s="1"/>
      <c r="AB79" s="103"/>
      <c r="AC79" s="1"/>
      <c r="AD79" s="1"/>
      <c r="AE79" s="1"/>
      <c r="AF79" s="1"/>
      <c r="AG79" s="103"/>
      <c r="AH79" s="103"/>
      <c r="AI79" s="1"/>
      <c r="AJ79" s="1"/>
    </row>
    <row r="80" spans="1:36" x14ac:dyDescent="0.25">
      <c r="A80" s="1"/>
      <c r="B80" s="1"/>
      <c r="C80" s="1"/>
      <c r="D80" s="1"/>
      <c r="E80" s="1"/>
      <c r="F80" s="1"/>
      <c r="G80" s="1"/>
      <c r="H80" s="1"/>
      <c r="I80" s="1"/>
      <c r="J80" s="73"/>
      <c r="K80" s="74"/>
      <c r="L80" s="74"/>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74"/>
      <c r="L81" s="74"/>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74"/>
      <c r="L82" s="74"/>
      <c r="M82" s="1"/>
      <c r="N82" s="1"/>
      <c r="O82" s="1"/>
      <c r="P82" s="1"/>
      <c r="Q82" s="1"/>
      <c r="R82" s="1"/>
      <c r="S82" s="1"/>
      <c r="T82" s="1"/>
      <c r="U82" s="1"/>
      <c r="V82" s="1"/>
      <c r="W82" s="1"/>
      <c r="X82" s="1"/>
      <c r="Y82" s="1"/>
      <c r="Z82" s="1"/>
      <c r="AA82" s="1"/>
      <c r="AB82" s="1"/>
      <c r="AC82" s="1"/>
      <c r="AD82" s="1"/>
      <c r="AE82" s="1"/>
      <c r="AF82" s="1"/>
      <c r="AG82" s="1"/>
      <c r="AH82" s="1"/>
      <c r="AI82" s="1"/>
      <c r="AJ82" s="1"/>
    </row>
  </sheetData>
  <sheetProtection algorithmName="SHA-512" hashValue="RJVVX1Fc7iEhD5kslsX6LzzzxCALSGbM9rm/Pmc4d05ml7wE9iDOQx33NVsa1O4boxOpWCMgjusvLmDjFh/EBA==" saltValue="LAKeswSKciD+zSrm6nQeiQ==" spinCount="100000" sheet="1" objects="1" scenarios="1"/>
  <mergeCells count="49">
    <mergeCell ref="AD14:AH14"/>
    <mergeCell ref="C14:C15"/>
    <mergeCell ref="D14:D15"/>
    <mergeCell ref="F14:J14"/>
    <mergeCell ref="L14:P14"/>
    <mergeCell ref="R14:V14"/>
    <mergeCell ref="X14:AB14"/>
    <mergeCell ref="F11:G11"/>
    <mergeCell ref="L11:M11"/>
    <mergeCell ref="R11:S11"/>
    <mergeCell ref="X11:Y11"/>
    <mergeCell ref="AD11:AE11"/>
    <mergeCell ref="F12:J13"/>
    <mergeCell ref="L12:P13"/>
    <mergeCell ref="R12:V13"/>
    <mergeCell ref="X12:AB13"/>
    <mergeCell ref="AD12:AH13"/>
    <mergeCell ref="F9:G9"/>
    <mergeCell ref="L9:M9"/>
    <mergeCell ref="R9:S9"/>
    <mergeCell ref="X9:Y9"/>
    <mergeCell ref="AD9:AE9"/>
    <mergeCell ref="F10:G10"/>
    <mergeCell ref="L10:M10"/>
    <mergeCell ref="R10:S10"/>
    <mergeCell ref="X10:Y10"/>
    <mergeCell ref="AD10:AE10"/>
    <mergeCell ref="G7:H7"/>
    <mergeCell ref="M7:N7"/>
    <mergeCell ref="S7:T7"/>
    <mergeCell ref="Y7:Z7"/>
    <mergeCell ref="AE7:AF7"/>
    <mergeCell ref="F8:G8"/>
    <mergeCell ref="L8:M8"/>
    <mergeCell ref="R8:S8"/>
    <mergeCell ref="X8:Y8"/>
    <mergeCell ref="AD8:AE8"/>
    <mergeCell ref="AD5:AH5"/>
    <mergeCell ref="F6:J6"/>
    <mergeCell ref="L6:P6"/>
    <mergeCell ref="R6:V6"/>
    <mergeCell ref="X6:AB6"/>
    <mergeCell ref="AD6:AH6"/>
    <mergeCell ref="X5:AB5"/>
    <mergeCell ref="C1:H2"/>
    <mergeCell ref="F4:V4"/>
    <mergeCell ref="F5:J5"/>
    <mergeCell ref="L5:P5"/>
    <mergeCell ref="R5:V5"/>
  </mergeCells>
  <dataValidations count="3">
    <dataValidation type="whole" allowBlank="1" showInputMessage="1" showErrorMessage="1" error="Please enter whole numbers only." sqref="G16:G67 S16:S67 M16:M67 Y16:Y67 AE16:AE67" xr:uid="{BEFE5DB3-5194-4505-9B1B-A97DA577ED44}">
      <formula1>0</formula1>
      <formula2>10000</formula2>
    </dataValidation>
    <dataValidation type="date" allowBlank="1" showInputMessage="1" showErrorMessage="1" error="Please enter the date in DD/MM/YYYY format." promptTitle="Attention!" prompt="Please input date in DD/MM/YYYY format." sqref="H11:I11" xr:uid="{AA312444-8105-40B0-AC25-3174C1C8D7E9}">
      <formula1>44197</formula1>
      <formula2>45292</formula2>
    </dataValidation>
    <dataValidation type="list" errorStyle="information" allowBlank="1" showInputMessage="1" showErrorMessage="1" error="Please use the drop down list to select the date the clinic starts." sqref="AF11:AG11 N11:O11 T11:U11 Z11:AA11" xr:uid="{2BAEA023-7AAF-4A19-A4F4-0D4E2DD80C2C}">
      <formula1>dates</formula1>
    </dataValidation>
  </dataValidations>
  <hyperlinks>
    <hyperlink ref="F4:V4" r:id="rId1" display="The recommended interval between two doses of Novavax (Novaxovid) is 3 weeks. The information in this spreadsheet is based on the ATAGI guidelines and is up to date as of the 4th February 2022 - please click here to view the guidelines hosted on the health.gov.au website. 3rd PRIMARY dose  allowed for " xr:uid="{7B7C2967-868B-4DA9-8C47-4BCE44660205}"/>
    <hyperlink ref="W4:AB4" r:id="rId2" display="here" xr:uid="{2563BFDF-937E-4CB1-8A13-F736EF49537D}"/>
    <hyperlink ref="AC4:AH4" r:id="rId3" display="here" xr:uid="{8EB2992E-1B14-4E75-A6BB-9FE39DF0044B}"/>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Please select the dose schedule using the drop down list. " xr:uid="{D0A20907-41C7-4DF7-BDD5-512A92B9C703}">
          <x14:formula1>
            <xm:f>'Formulas - Do Not Delete'!$G$1:$G$4</xm:f>
          </x14:formula1>
          <xm:sqref>AF10:AG10 H10:I10 N10:O10 T10:U10 Z10:AA10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AC50-4D23-4202-9D06-77FC586C2F79}">
  <sheetPr codeName="Sheet5"/>
  <dimension ref="A1:K61"/>
  <sheetViews>
    <sheetView workbookViewId="0">
      <selection activeCell="I7" sqref="I7"/>
    </sheetView>
  </sheetViews>
  <sheetFormatPr defaultRowHeight="15" x14ac:dyDescent="0.25"/>
  <cols>
    <col min="9" max="9" width="20.5703125" bestFit="1" customWidth="1"/>
    <col min="10" max="10" width="9.28515625" customWidth="1"/>
    <col min="11" max="11" width="20.5703125" bestFit="1" customWidth="1"/>
  </cols>
  <sheetData>
    <row r="1" spans="1:11" x14ac:dyDescent="0.25">
      <c r="A1" t="s">
        <v>17</v>
      </c>
      <c r="D1">
        <v>1</v>
      </c>
      <c r="E1" t="s">
        <v>36</v>
      </c>
      <c r="G1" t="s">
        <v>27</v>
      </c>
      <c r="I1" t="s">
        <v>33</v>
      </c>
      <c r="K1" t="s">
        <v>33</v>
      </c>
    </row>
    <row r="2" spans="1:11" x14ac:dyDescent="0.25">
      <c r="A2" t="s">
        <v>37</v>
      </c>
      <c r="D2">
        <v>2</v>
      </c>
      <c r="E2" t="s">
        <v>38</v>
      </c>
      <c r="G2" t="s">
        <v>39</v>
      </c>
      <c r="I2" t="s">
        <v>32</v>
      </c>
      <c r="K2" t="s">
        <v>37</v>
      </c>
    </row>
    <row r="3" spans="1:11" x14ac:dyDescent="0.25">
      <c r="D3">
        <v>3</v>
      </c>
      <c r="E3" t="s">
        <v>40</v>
      </c>
      <c r="G3" t="s">
        <v>41</v>
      </c>
    </row>
    <row r="4" spans="1:11" x14ac:dyDescent="0.25">
      <c r="D4">
        <v>4</v>
      </c>
      <c r="E4" t="s">
        <v>42</v>
      </c>
      <c r="G4" t="s">
        <v>43</v>
      </c>
      <c r="I4" t="s">
        <v>33</v>
      </c>
    </row>
    <row r="5" spans="1:11" x14ac:dyDescent="0.25">
      <c r="D5">
        <v>5</v>
      </c>
      <c r="E5" t="s">
        <v>44</v>
      </c>
      <c r="I5" t="s">
        <v>37</v>
      </c>
    </row>
    <row r="6" spans="1:11" x14ac:dyDescent="0.25">
      <c r="D6">
        <v>6</v>
      </c>
      <c r="E6" t="s">
        <v>45</v>
      </c>
    </row>
    <row r="7" spans="1:11" x14ac:dyDescent="0.25">
      <c r="D7">
        <v>7</v>
      </c>
      <c r="E7" t="s">
        <v>46</v>
      </c>
    </row>
    <row r="8" spans="1:11" x14ac:dyDescent="0.25">
      <c r="D8">
        <v>8</v>
      </c>
      <c r="E8" t="s">
        <v>47</v>
      </c>
    </row>
    <row r="9" spans="1:11" x14ac:dyDescent="0.25">
      <c r="D9">
        <v>9</v>
      </c>
      <c r="E9" t="s">
        <v>48</v>
      </c>
    </row>
    <row r="10" spans="1:11" x14ac:dyDescent="0.25">
      <c r="D10">
        <v>10</v>
      </c>
      <c r="E10" t="s">
        <v>49</v>
      </c>
    </row>
    <row r="11" spans="1:11" x14ac:dyDescent="0.25">
      <c r="D11">
        <v>11</v>
      </c>
      <c r="E11" t="s">
        <v>50</v>
      </c>
    </row>
    <row r="12" spans="1:11" x14ac:dyDescent="0.25">
      <c r="D12">
        <v>12</v>
      </c>
      <c r="E12" t="s">
        <v>51</v>
      </c>
    </row>
    <row r="13" spans="1:11" x14ac:dyDescent="0.25">
      <c r="D13">
        <v>13</v>
      </c>
      <c r="E13" t="s">
        <v>52</v>
      </c>
    </row>
    <row r="14" spans="1:11" x14ac:dyDescent="0.25">
      <c r="D14">
        <v>14</v>
      </c>
      <c r="E14" t="s">
        <v>53</v>
      </c>
    </row>
    <row r="15" spans="1:11" x14ac:dyDescent="0.25">
      <c r="D15">
        <v>15</v>
      </c>
      <c r="E15" t="s">
        <v>54</v>
      </c>
    </row>
    <row r="16" spans="1:11" x14ac:dyDescent="0.25">
      <c r="D16">
        <v>16</v>
      </c>
      <c r="E16" t="s">
        <v>55</v>
      </c>
    </row>
    <row r="17" spans="4:5" x14ac:dyDescent="0.25">
      <c r="D17">
        <v>17</v>
      </c>
      <c r="E17" t="s">
        <v>56</v>
      </c>
    </row>
    <row r="18" spans="4:5" x14ac:dyDescent="0.25">
      <c r="D18">
        <v>18</v>
      </c>
      <c r="E18" t="s">
        <v>57</v>
      </c>
    </row>
    <row r="19" spans="4:5" x14ac:dyDescent="0.25">
      <c r="D19">
        <v>19</v>
      </c>
      <c r="E19" t="s">
        <v>58</v>
      </c>
    </row>
    <row r="20" spans="4:5" x14ac:dyDescent="0.25">
      <c r="D20">
        <v>20</v>
      </c>
      <c r="E20" t="s">
        <v>59</v>
      </c>
    </row>
    <row r="21" spans="4:5" x14ac:dyDescent="0.25">
      <c r="D21">
        <v>21</v>
      </c>
      <c r="E21" t="s">
        <v>60</v>
      </c>
    </row>
    <row r="22" spans="4:5" x14ac:dyDescent="0.25">
      <c r="D22">
        <v>22</v>
      </c>
      <c r="E22" t="s">
        <v>61</v>
      </c>
    </row>
    <row r="23" spans="4:5" x14ac:dyDescent="0.25">
      <c r="D23">
        <v>23</v>
      </c>
      <c r="E23" t="s">
        <v>62</v>
      </c>
    </row>
    <row r="24" spans="4:5" x14ac:dyDescent="0.25">
      <c r="D24">
        <v>24</v>
      </c>
      <c r="E24" t="s">
        <v>63</v>
      </c>
    </row>
    <row r="25" spans="4:5" x14ac:dyDescent="0.25">
      <c r="D25">
        <v>25</v>
      </c>
      <c r="E25" t="s">
        <v>64</v>
      </c>
    </row>
    <row r="26" spans="4:5" x14ac:dyDescent="0.25">
      <c r="D26">
        <v>26</v>
      </c>
      <c r="E26" t="s">
        <v>65</v>
      </c>
    </row>
    <row r="27" spans="4:5" x14ac:dyDescent="0.25">
      <c r="D27">
        <v>27</v>
      </c>
      <c r="E27" t="s">
        <v>66</v>
      </c>
    </row>
    <row r="28" spans="4:5" x14ac:dyDescent="0.25">
      <c r="D28">
        <v>28</v>
      </c>
      <c r="E28" t="s">
        <v>67</v>
      </c>
    </row>
    <row r="29" spans="4:5" x14ac:dyDescent="0.25">
      <c r="D29">
        <v>29</v>
      </c>
      <c r="E29" t="s">
        <v>68</v>
      </c>
    </row>
    <row r="30" spans="4:5" x14ac:dyDescent="0.25">
      <c r="D30">
        <v>30</v>
      </c>
      <c r="E30" t="s">
        <v>69</v>
      </c>
    </row>
    <row r="31" spans="4:5" x14ac:dyDescent="0.25">
      <c r="D31">
        <v>31</v>
      </c>
      <c r="E31" t="s">
        <v>70</v>
      </c>
    </row>
    <row r="32" spans="4:5" x14ac:dyDescent="0.25">
      <c r="D32">
        <v>32</v>
      </c>
      <c r="E32" t="s">
        <v>71</v>
      </c>
    </row>
    <row r="33" spans="4:5" x14ac:dyDescent="0.25">
      <c r="D33">
        <v>33</v>
      </c>
      <c r="E33" t="s">
        <v>72</v>
      </c>
    </row>
    <row r="34" spans="4:5" x14ac:dyDescent="0.25">
      <c r="D34">
        <v>34</v>
      </c>
      <c r="E34" t="s">
        <v>73</v>
      </c>
    </row>
    <row r="35" spans="4:5" x14ac:dyDescent="0.25">
      <c r="D35">
        <v>35</v>
      </c>
      <c r="E35" t="s">
        <v>74</v>
      </c>
    </row>
    <row r="36" spans="4:5" x14ac:dyDescent="0.25">
      <c r="D36">
        <v>36</v>
      </c>
      <c r="E36" t="s">
        <v>75</v>
      </c>
    </row>
    <row r="37" spans="4:5" x14ac:dyDescent="0.25">
      <c r="D37">
        <v>37</v>
      </c>
      <c r="E37" t="s">
        <v>76</v>
      </c>
    </row>
    <row r="38" spans="4:5" x14ac:dyDescent="0.25">
      <c r="D38">
        <v>38</v>
      </c>
      <c r="E38" t="s">
        <v>77</v>
      </c>
    </row>
    <row r="39" spans="4:5" x14ac:dyDescent="0.25">
      <c r="D39">
        <v>39</v>
      </c>
      <c r="E39" t="s">
        <v>78</v>
      </c>
    </row>
    <row r="40" spans="4:5" x14ac:dyDescent="0.25">
      <c r="D40">
        <v>40</v>
      </c>
      <c r="E40" t="s">
        <v>79</v>
      </c>
    </row>
    <row r="41" spans="4:5" x14ac:dyDescent="0.25">
      <c r="D41">
        <v>41</v>
      </c>
      <c r="E41" t="s">
        <v>80</v>
      </c>
    </row>
    <row r="42" spans="4:5" x14ac:dyDescent="0.25">
      <c r="D42">
        <v>42</v>
      </c>
      <c r="E42" t="s">
        <v>81</v>
      </c>
    </row>
    <row r="43" spans="4:5" x14ac:dyDescent="0.25">
      <c r="D43">
        <v>43</v>
      </c>
      <c r="E43" t="s">
        <v>82</v>
      </c>
    </row>
    <row r="44" spans="4:5" x14ac:dyDescent="0.25">
      <c r="D44">
        <v>44</v>
      </c>
      <c r="E44" t="s">
        <v>83</v>
      </c>
    </row>
    <row r="45" spans="4:5" x14ac:dyDescent="0.25">
      <c r="D45">
        <v>45</v>
      </c>
      <c r="E45" t="s">
        <v>84</v>
      </c>
    </row>
    <row r="46" spans="4:5" x14ac:dyDescent="0.25">
      <c r="D46">
        <v>46</v>
      </c>
      <c r="E46" t="s">
        <v>85</v>
      </c>
    </row>
    <row r="47" spans="4:5" x14ac:dyDescent="0.25">
      <c r="D47">
        <v>47</v>
      </c>
      <c r="E47" t="s">
        <v>86</v>
      </c>
    </row>
    <row r="48" spans="4:5" x14ac:dyDescent="0.25">
      <c r="D48">
        <v>48</v>
      </c>
      <c r="E48" t="s">
        <v>87</v>
      </c>
    </row>
    <row r="49" spans="4:5" x14ac:dyDescent="0.25">
      <c r="D49">
        <v>49</v>
      </c>
      <c r="E49" t="s">
        <v>88</v>
      </c>
    </row>
    <row r="50" spans="4:5" x14ac:dyDescent="0.25">
      <c r="D50">
        <v>50</v>
      </c>
      <c r="E50" t="s">
        <v>89</v>
      </c>
    </row>
    <row r="51" spans="4:5" x14ac:dyDescent="0.25">
      <c r="D51">
        <v>51</v>
      </c>
      <c r="E51" t="s">
        <v>90</v>
      </c>
    </row>
    <row r="52" spans="4:5" x14ac:dyDescent="0.25">
      <c r="D52">
        <v>52</v>
      </c>
      <c r="E52" t="s">
        <v>91</v>
      </c>
    </row>
    <row r="61" spans="4:5" x14ac:dyDescent="0.25">
      <c r="D61">
        <v>61</v>
      </c>
    </row>
  </sheetData>
  <sheetProtection selectLockedCells="1" selectUnlockedCells="1"/>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sponsible xmlns="3c24e85e-925c-4c04-97ac-e0e294fdedb7">
      <UserInfo>
        <DisplayName/>
        <AccountId xsi:nil="true"/>
        <AccountType/>
      </UserInfo>
    </Responsible>
    <ReviewDate xmlns="3c24e85e-925c-4c04-97ac-e0e294fdedb7" xsi:nil="true"/>
    <Status xmlns="3c24e85e-925c-4c04-97ac-e0e294fdedb7" xsi:nil="true"/>
    <MediaLengthInSeconds xmlns="3c24e85e-925c-4c04-97ac-e0e294fdedb7" xsi:nil="true"/>
    <SharedWithUsers xmlns="c83a0041-869e-4d8d-ad0b-fbc9ec06b8b5">
      <UserInfo>
        <DisplayName>Sharon Good</DisplayName>
        <AccountId>10</AccountId>
        <AccountType/>
      </UserInfo>
      <UserInfo>
        <DisplayName>Mikayla Rosewarne</DisplayName>
        <AccountId>35</AccountId>
        <AccountType/>
      </UserInfo>
      <UserInfo>
        <DisplayName>Jennifer Cake</DisplayName>
        <AccountId>48</AccountId>
        <AccountType/>
      </UserInfo>
      <UserInfo>
        <DisplayName>Carley Owers</DisplayName>
        <AccountId>20</AccountId>
        <AccountType/>
      </UserInfo>
      <UserInfo>
        <DisplayName>Louise Turner</DisplayName>
        <AccountId>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6A6046EEF45644B5AFC65A03B032D0" ma:contentTypeVersion="15" ma:contentTypeDescription="Create a new document." ma:contentTypeScope="" ma:versionID="20ac168e9bfa6d382e74e5eba3c01f90">
  <xsd:schema xmlns:xsd="http://www.w3.org/2001/XMLSchema" xmlns:xs="http://www.w3.org/2001/XMLSchema" xmlns:p="http://schemas.microsoft.com/office/2006/metadata/properties" xmlns:ns2="3c24e85e-925c-4c04-97ac-e0e294fdedb7" xmlns:ns3="c83a0041-869e-4d8d-ad0b-fbc9ec06b8b5" targetNamespace="http://schemas.microsoft.com/office/2006/metadata/properties" ma:root="true" ma:fieldsID="fef75e23723bec077b0b981ff2986d8f" ns2:_="" ns3:_="">
    <xsd:import namespace="3c24e85e-925c-4c04-97ac-e0e294fdedb7"/>
    <xsd:import namespace="c83a0041-869e-4d8d-ad0b-fbc9ec06b8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Responsible" minOccurs="0"/>
                <xsd:element ref="ns2:ReviewDate"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24e85e-925c-4c04-97ac-e0e294fded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sponsible" ma:index="18" nillable="true" ma:displayName="Responsible" ma:format="Dropdown" ma:list="UserInfo" ma:SharePointGroup="0" ma:internalName="Responsib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Date" ma:index="19" nillable="true" ma:displayName="Review Date" ma:format="DateOnly" ma:internalName="ReviewDate">
      <xsd:simpleType>
        <xsd:restriction base="dms:DateTime"/>
      </xsd:simpleType>
    </xsd:element>
    <xsd:element name="Status" ma:index="20" nillable="true" ma:displayName="Status" ma:format="Dropdown" ma:internalName="Status">
      <xsd:simpleType>
        <xsd:restriction base="dms:Choice">
          <xsd:enumeration value="Uploaded"/>
          <xsd:enumeration value="For Review"/>
          <xsd:enumeration value="For upload"/>
        </xsd:restriction>
      </xsd:simpleType>
    </xsd:element>
  </xsd:schema>
  <xsd:schema xmlns:xsd="http://www.w3.org/2001/XMLSchema" xmlns:xs="http://www.w3.org/2001/XMLSchema" xmlns:dms="http://schemas.microsoft.com/office/2006/documentManagement/types" xmlns:pc="http://schemas.microsoft.com/office/infopath/2007/PartnerControls" targetNamespace="c83a0041-869e-4d8d-ad0b-fbc9ec06b8b5"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489BF6-FEE8-4AE0-915E-B2B55128F7ED}">
  <ds:schemaRefs>
    <ds:schemaRef ds:uri="http://schemas.microsoft.com/office/2006/metadata/properties"/>
    <ds:schemaRef ds:uri="3c24e85e-925c-4c04-97ac-e0e294fdedb7"/>
    <ds:schemaRef ds:uri="http://purl.org/dc/elements/1.1/"/>
    <ds:schemaRef ds:uri="c83a0041-869e-4d8d-ad0b-fbc9ec06b8b5"/>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0E7F6C9-A28D-4C86-BF98-7106443337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24e85e-925c-4c04-97ac-e0e294fdedb7"/>
    <ds:schemaRef ds:uri="c83a0041-869e-4d8d-ad0b-fbc9ec06b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A05D99-A945-4C9C-B1DE-C96BB3E7F9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How to use this spreadsheet</vt:lpstr>
      <vt:lpstr>Astra Zeneca (Vaxzevria) </vt:lpstr>
      <vt:lpstr>Pfizer (Comirnaty) </vt:lpstr>
      <vt:lpstr>Pfizer Paediatric 5-11yr</vt:lpstr>
      <vt:lpstr>Moderna (Spikevax )</vt:lpstr>
      <vt:lpstr>Moderna Paediatric 6-11yr</vt:lpstr>
      <vt:lpstr>Novavax (Nuvaxovid)</vt:lpstr>
      <vt:lpstr>Formulas - Do Not Delete</vt:lpstr>
      <vt:lpstr>'Novavax (Nuvaxovid)'!dates</vt:lpstr>
      <vt:lpstr>dates</vt:lpstr>
      <vt:lpstr>weeks</vt:lpstr>
      <vt:lpstr>weekset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Turner</dc:creator>
  <cp:keywords/>
  <dc:description/>
  <cp:lastModifiedBy>Louise Turner</cp:lastModifiedBy>
  <cp:revision/>
  <dcterms:created xsi:type="dcterms:W3CDTF">2021-10-08T03:02:08Z</dcterms:created>
  <dcterms:modified xsi:type="dcterms:W3CDTF">2022-05-04T08:44:39Z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0x0101004D6A6046EEF45644B5AFC65A03B032D0</vt:lpwstr>
  </property>
  <property fmtid="{D5CDD505-2E9C-101B-9397-08002B2CF9AE}" pid="3" name="SharedWithUsers">
    <vt:lpwstr>10;#Sharon Good;#35;#Mikayla Rosewarne;#48;#Jennifer Cake;#20;#Carley Owers;#21;#Louise Turner</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